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29595" windowHeight="16440" activeTab="1"/>
  </bookViews>
  <sheets>
    <sheet name="Personal ROR Calculator" sheetId="1" r:id="rId1"/>
    <sheet name="Benchmark Comparison" sheetId="2" r:id="rId2"/>
    <sheet name="Results" sheetId="3" state="hidden" r:id="rId3"/>
    <sheet name="Benchmark Calculator" sheetId="4" state="hidden" r:id="rId4"/>
    <sheet name="Calculation Sheet" sheetId="5" state="hidden" r:id="rId5"/>
  </sheets>
  <definedNames>
    <definedName name="annbench">OFFSET('Benchmark Calculator'!$F$18,0,0,'Benchmark Calculator'!$X$27,1)</definedName>
    <definedName name="anndiff">OFFSET('Benchmark Calculator'!$H$18,0,0,'Benchmark Calculator'!$X$27,1)</definedName>
    <definedName name="annport">OFFSET('Benchmark Calculator'!$G$18,0,0,'Benchmark Calculator'!$X$27,1)</definedName>
    <definedName name="annyear">OFFSET('Benchmark Calculator'!$C$18,0,0,'Benchmark Calculator'!$X$27,1)</definedName>
    <definedName name="bench">OFFSET('Benchmark Calculator'!$U$12,0,0,'Benchmark Calculator'!$X$12,1)</definedName>
    <definedName name="Determine_your_benchmark">'Benchmark Comparison'!$B$2:$H$14</definedName>
    <definedName name="diff">OFFSET('Benchmark Calculator'!$V$12,0,0,'Benchmark Calculator'!$X$12,1)</definedName>
    <definedName name="port">OFFSET('Benchmark Calculator'!$T$12,0,0,'Benchmark Calculator'!$X$12,1)</definedName>
    <definedName name="year">OFFSET('Benchmark Calculator'!$S$12,0,0,COUNTA('Benchmark Calculator'!$S$12:$S$21),1)</definedName>
  </definedNames>
  <calcPr fullCalcOnLoad="1"/>
</workbook>
</file>

<file path=xl/comments1.xml><?xml version="1.0" encoding="utf-8"?>
<comments xmlns="http://schemas.openxmlformats.org/spreadsheetml/2006/main">
  <authors>
    <author>Owner</author>
  </authors>
  <commentList>
    <comment ref="F7" authorId="0">
      <text>
        <r>
          <rPr>
            <b/>
            <sz val="9"/>
            <rFont val="Tahoma"/>
            <family val="2"/>
          </rPr>
          <t>Start Value</t>
        </r>
        <r>
          <rPr>
            <sz val="9"/>
            <rFont val="Tahoma"/>
            <family val="2"/>
          </rPr>
          <t xml:space="preserve">
Enter the value of your portfolio at the beginning of the year. You must enter this number as a NEGATIVE value.</t>
        </r>
      </text>
    </comment>
    <comment ref="F33" authorId="0">
      <text>
        <r>
          <rPr>
            <b/>
            <sz val="9"/>
            <rFont val="Tahoma"/>
            <family val="2"/>
          </rPr>
          <t xml:space="preserve">End Value
</t>
        </r>
        <r>
          <rPr>
            <sz val="9"/>
            <rFont val="Tahoma"/>
            <family val="2"/>
          </rPr>
          <t>Enter the value of your portfolio at the end of the year. You must enter this number as a POSITIVE value.</t>
        </r>
      </text>
    </comment>
    <comment ref="D7" authorId="0">
      <text>
        <r>
          <rPr>
            <b/>
            <sz val="9"/>
            <rFont val="Tahoma"/>
            <family val="2"/>
          </rPr>
          <t>Start Date</t>
        </r>
        <r>
          <rPr>
            <sz val="9"/>
            <rFont val="Tahoma"/>
            <family val="2"/>
          </rPr>
          <t xml:space="preserve">
To calculate your annual rate of return, this cell must be January 1 of the year in question.
Ensure that all entries in this column are properly formatted as dates. If you type "January 1, 2011" it should automatically convert to "1-Jan-11". If it does not, then you've made an error in the input. Check for spelling errors and extra spaces or characters.</t>
        </r>
      </text>
    </comment>
    <comment ref="D8" authorId="0">
      <text>
        <r>
          <rPr>
            <b/>
            <sz val="9"/>
            <rFont val="Tahoma"/>
            <family val="2"/>
          </rPr>
          <t xml:space="preserve">Note
</t>
        </r>
        <r>
          <rPr>
            <sz val="9"/>
            <rFont val="Tahoma"/>
            <family val="2"/>
          </rPr>
          <t xml:space="preserve">
It is OK to have blank rows of data as long as both date and the contribution/withdrawal cells on the same row are blank. </t>
        </r>
      </text>
    </comment>
    <comment ref="F8" authorId="0">
      <text>
        <r>
          <rPr>
            <b/>
            <sz val="9"/>
            <rFont val="Tahoma"/>
            <family val="2"/>
          </rPr>
          <t xml:space="preserve">Remember!
</t>
        </r>
        <r>
          <rPr>
            <sz val="9"/>
            <rFont val="Tahoma"/>
            <family val="2"/>
          </rPr>
          <t>Enter contributions as NEGATIVE values, and withdrawals as POSITIVE values.</t>
        </r>
      </text>
    </comment>
    <comment ref="D33" authorId="0">
      <text>
        <r>
          <rPr>
            <b/>
            <sz val="9"/>
            <rFont val="Tahoma"/>
            <family val="2"/>
          </rPr>
          <t xml:space="preserve">Portfolio End Date:
</t>
        </r>
        <r>
          <rPr>
            <sz val="9"/>
            <rFont val="Tahoma"/>
            <family val="2"/>
          </rPr>
          <t xml:space="preserve">To calculate your rate of return for one year, this cell must be December 31st of the year in question.
If the beginning and end dates are longer than one year, you will still get an annualized rate of return, but unless you have a comparison (benchmark) return for the exact same time period, it will be difficult to make a comparison.
If the beginning and end dates span less than one year, the result will be higher than expected because the return is extrapolated to one full year, but the figure is still correct on an annualized basis. In other words, if the portfolio continued to exhibit the same performance until the end of the year, the answer would be your return for the year.
</t>
        </r>
      </text>
    </comment>
  </commentList>
</comments>
</file>

<file path=xl/comments2.xml><?xml version="1.0" encoding="utf-8"?>
<comments xmlns="http://schemas.openxmlformats.org/spreadsheetml/2006/main">
  <authors>
    <author>Owner</author>
  </authors>
  <commentList>
    <comment ref="F7" authorId="0">
      <text>
        <r>
          <rPr>
            <b/>
            <sz val="9"/>
            <rFont val="Tahoma"/>
            <family val="2"/>
          </rPr>
          <t xml:space="preserve">Your asset allocation
</t>
        </r>
        <r>
          <rPr>
            <sz val="9"/>
            <rFont val="Tahoma"/>
            <family val="2"/>
          </rPr>
          <t xml:space="preserve">
Enter the percentage of your portfolio that is invested in each asset class.</t>
        </r>
      </text>
    </comment>
    <comment ref="L43" authorId="0">
      <text>
        <r>
          <rPr>
            <b/>
            <sz val="9"/>
            <rFont val="Tahoma"/>
            <family val="2"/>
          </rPr>
          <t>Your portfolio's return</t>
        </r>
        <r>
          <rPr>
            <sz val="9"/>
            <rFont val="Tahoma"/>
            <family val="2"/>
          </rPr>
          <t xml:space="preserve">
Enter the return of your portfolio for 2011. THIS CELL CANNOT BE LEFT BLANK or an error will occur. Returns for past years are optional.</t>
        </r>
      </text>
    </comment>
  </commentList>
</comments>
</file>

<file path=xl/sharedStrings.xml><?xml version="1.0" encoding="utf-8"?>
<sst xmlns="http://schemas.openxmlformats.org/spreadsheetml/2006/main" count="136" uniqueCount="86">
  <si>
    <t>4. Enter the dates and amounts of any withdrawals you made during the year. These must be entered as a POSITIVE number.</t>
  </si>
  <si>
    <t>Determine your benchmark</t>
  </si>
  <si>
    <t>US equity</t>
  </si>
  <si>
    <t>International equity</t>
  </si>
  <si>
    <t>Emerging markets equity</t>
  </si>
  <si>
    <t>Bonds</t>
  </si>
  <si>
    <t xml:space="preserve">Benchmark drag </t>
  </si>
  <si>
    <t>Your portfolio's return history (optional) *</t>
  </si>
  <si>
    <t>*NOTE: If you enter previous years' returns, you MUST NOT have any blank years between</t>
  </si>
  <si>
    <t>Benchmarks in CAD</t>
  </si>
  <si>
    <t>S&amp;P/TSX Composite Index</t>
  </si>
  <si>
    <t>S&amp;P500 Index</t>
  </si>
  <si>
    <t>MSCI EAFE Index</t>
  </si>
  <si>
    <t>MSCI Emerging Markets Index</t>
  </si>
  <si>
    <t>DEX Universe Bond Index</t>
  </si>
  <si>
    <t>Cash (3 Month T-Bills)</t>
  </si>
  <si>
    <t>Your Asset Allocation:</t>
  </si>
  <si>
    <t>Canadian Equity</t>
  </si>
  <si>
    <t>US Equity</t>
  </si>
  <si>
    <t>Global Equity</t>
  </si>
  <si>
    <t>Emerging Markets Equity</t>
  </si>
  <si>
    <t>Fixed Income</t>
  </si>
  <si>
    <t>Cash</t>
  </si>
  <si>
    <t>Annualized Returns</t>
  </si>
  <si>
    <t>1 Year</t>
  </si>
  <si>
    <t>5 Year</t>
  </si>
  <si>
    <t>10 Year</t>
  </si>
  <si>
    <t>3 Year</t>
  </si>
  <si>
    <t>Calendar Year Returns</t>
  </si>
  <si>
    <t>Your Blended Average Benchmark:</t>
  </si>
  <si>
    <t>Pure Index</t>
  </si>
  <si>
    <t>Pure Index minus 0.50%</t>
  </si>
  <si>
    <t>Pure Index minus 1.50%</t>
  </si>
  <si>
    <t>DIY Investors or Investors using a financial adviser with NO financial planning</t>
  </si>
  <si>
    <t>Investors using a financial adviser WITH financial planning</t>
  </si>
  <si>
    <t>Date</t>
  </si>
  <si>
    <t>Contributions and Withdrawals</t>
  </si>
  <si>
    <t>Portfolio</t>
  </si>
  <si>
    <t>Portfolio Annualized</t>
  </si>
  <si>
    <t>Your Portfolio</t>
  </si>
  <si>
    <t>Difference</t>
  </si>
  <si>
    <t>Benchmark</t>
  </si>
  <si>
    <t>Total</t>
  </si>
  <si>
    <t>Less Benchmark Drag</t>
  </si>
  <si>
    <t>Pure Benchmark less Benchmark Drag</t>
  </si>
  <si>
    <t>With Drag</t>
  </si>
  <si>
    <t>Difference btw Portfolio and Cust Benchmark</t>
  </si>
  <si>
    <t>Benchmark no Drag</t>
  </si>
  <si>
    <t>Portfolio versus Custom Benchmark</t>
  </si>
  <si>
    <t>Portfolio Returns</t>
  </si>
  <si>
    <t>Custom Benchmark with drag</t>
  </si>
  <si>
    <t>This section in blue just creates a table that eliminates comparison between the portfolio and the custom benchmark for when there are no returns available for certain years for the portfolio.</t>
  </si>
  <si>
    <t>Port</t>
  </si>
  <si>
    <t>Cust Bench</t>
  </si>
  <si>
    <t>Diff</t>
  </si>
  <si>
    <t>Count</t>
  </si>
  <si>
    <t>Dynamic Chart Data (Annualized Returns)</t>
  </si>
  <si>
    <t>Dynamic Chart Data (Calendar Year Returns)</t>
  </si>
  <si>
    <t>port</t>
  </si>
  <si>
    <t>bench</t>
  </si>
  <si>
    <t>diff</t>
  </si>
  <si>
    <t>Count (Calendar Year)</t>
  </si>
  <si>
    <t>Count (Annualized returns)</t>
  </si>
  <si>
    <t>n/a</t>
  </si>
  <si>
    <t>Bench</t>
  </si>
  <si>
    <t>+</t>
  </si>
  <si>
    <t>Start Date</t>
  </si>
  <si>
    <t>End Date</t>
  </si>
  <si>
    <t>3. Enter the dates and amounts of any contributions you made during the year. These must be entered as a NEGATIVE number.</t>
  </si>
  <si>
    <t>the first and last years. If you do, the bar chart results will be invalid. For example, if you enter a return for 2009</t>
  </si>
  <si>
    <t>you must also enter a return for 2010 and 2011.</t>
  </si>
  <si>
    <t>Adjust for the costs of investing</t>
  </si>
  <si>
    <t xml:space="preserve">Your custom benchmark needs to be adjusted to reflect the unavoidable costs of investing.
If you are a DIY investor, we suggest using a “benchmark drag” drag of 0.50% to account for the management fees and trading expenses of buying and holding passive index funds.
If you use an adviser for investment advice only (and not for financial planning), consider using the same drag of 0.50%.
If you are use a financial adviser who also provides comprehensive planning, consider using a drag of 1.50% to account for the extra cost of these services.
</t>
  </si>
  <si>
    <t>Canadian equity</t>
  </si>
  <si>
    <t>Enter your long-term asset allocation</t>
  </si>
  <si>
    <t>6. You can use this worksheet multiple times to determine your returns from previous years. Make note of these annual returns and enter them in the “Benchmark Comparison” worksheet (see tabs below).</t>
  </si>
  <si>
    <t>5. Ensure that all dates are entered in the proper format (e.g. 23-Mar-11).</t>
  </si>
  <si>
    <t>If you get a "######" error instead of an annualized return:</t>
  </si>
  <si>
    <t>How to use this spreadsheet</t>
  </si>
  <si>
    <t>Calculate your portfolio's annual return</t>
  </si>
  <si>
    <t>Troubleshooting</t>
  </si>
  <si>
    <t>Annualized Return</t>
  </si>
  <si>
    <t>If you are using on older version of Excel, you may need to install an “Add-In.” On the Tools menu at the top of your screen, click Add-Ins. Select the Analysis ToolPak box, and then click OK. If necessary, follow the instructions in the setup program.</t>
  </si>
  <si>
    <t>If this does not fix the problem, you have entered an incorrect format for either a date or a dollar value: double-check all your data inputs to ensure you used the correct formats. (Look carefully: even a tiny error will mess up the formula.)</t>
  </si>
  <si>
    <t>1. In cell F7, enter your portfolio’s start-of-year value as a NEGATIVE number.</t>
  </si>
  <si>
    <t>2. In cell F33, enter your portfolio’s end-of-year value as a POSITIVE number.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</si>
</sst>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409]d\-mmm\-yy;@"/>
  </numFmts>
  <fonts count="72">
    <font>
      <sz val="11"/>
      <color theme="1"/>
      <name val="Calibri"/>
      <family val="2"/>
    </font>
    <font>
      <sz val="11"/>
      <color indexed="8"/>
      <name val="Calibri"/>
      <family val="2"/>
    </font>
    <font>
      <b/>
      <sz val="11"/>
      <color indexed="8"/>
      <name val="Calibri"/>
      <family val="2"/>
    </font>
    <font>
      <sz val="10"/>
      <name val="Arial"/>
      <family val="2"/>
    </font>
    <font>
      <b/>
      <sz val="14"/>
      <color indexed="8"/>
      <name val="Calibri"/>
      <family val="2"/>
    </font>
    <font>
      <sz val="14"/>
      <color indexed="8"/>
      <name val="Calibri"/>
      <family val="2"/>
    </font>
    <font>
      <sz val="9"/>
      <name val="Tahoma"/>
      <family val="2"/>
    </font>
    <font>
      <b/>
      <sz val="9"/>
      <name val="Tahoma"/>
      <family val="2"/>
    </font>
    <font>
      <b/>
      <sz val="11"/>
      <color indexed="60"/>
      <name val="Calibri"/>
      <family val="2"/>
    </font>
    <font>
      <b/>
      <sz val="14"/>
      <color indexed="60"/>
      <name val="Calibri"/>
      <family val="2"/>
    </font>
    <font>
      <b/>
      <sz val="16"/>
      <color indexed="60"/>
      <name val="Calibri"/>
      <family val="2"/>
    </font>
    <font>
      <sz val="11"/>
      <color indexed="30"/>
      <name val="Calibri"/>
      <family val="2"/>
    </font>
    <font>
      <sz val="36"/>
      <color indexed="8"/>
      <name val="Calibri"/>
      <family val="2"/>
    </font>
    <font>
      <sz val="12"/>
      <color indexed="8"/>
      <name val="Calibri"/>
      <family val="2"/>
    </font>
    <font>
      <b/>
      <sz val="12"/>
      <color indexed="8"/>
      <name val="Calibri"/>
      <family val="2"/>
    </font>
    <font>
      <sz val="10"/>
      <color indexed="8"/>
      <name val="Calibri"/>
      <family val="2"/>
    </font>
    <font>
      <b/>
      <sz val="10"/>
      <color indexed="8"/>
      <name val="Calibri"/>
      <family val="2"/>
    </font>
    <font>
      <u val="single"/>
      <sz val="11"/>
      <color indexed="12"/>
      <name val="Calibri"/>
      <family val="2"/>
    </font>
    <font>
      <u val="single"/>
      <sz val="11"/>
      <color indexed="20"/>
      <name val="Calibri"/>
      <family val="2"/>
    </font>
    <font>
      <sz val="11"/>
      <color indexed="10"/>
      <name val="Calibri"/>
      <family val="2"/>
    </font>
    <font>
      <b/>
      <sz val="12"/>
      <color indexed="62"/>
      <name val="Calibri"/>
      <family val="2"/>
    </font>
    <font>
      <sz val="16"/>
      <color indexed="8"/>
      <name val="Calibri"/>
      <family val="2"/>
    </font>
    <font>
      <b/>
      <sz val="16"/>
      <color indexed="8"/>
      <name val="Calibri"/>
      <family val="2"/>
    </font>
    <font>
      <i/>
      <sz val="12"/>
      <color indexed="8"/>
      <name val="Calibri"/>
      <family val="2"/>
    </font>
    <font>
      <sz val="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70C0"/>
      <name val="Calibri"/>
      <family val="2"/>
    </font>
    <font>
      <b/>
      <sz val="16"/>
      <color rgb="FFC00000"/>
      <name val="Calibri"/>
      <family val="2"/>
    </font>
    <font>
      <b/>
      <sz val="12"/>
      <color theme="1"/>
      <name val="Calibri"/>
      <family val="2"/>
    </font>
    <font>
      <sz val="36"/>
      <color theme="1"/>
      <name val="Calibri"/>
      <family val="2"/>
    </font>
    <font>
      <b/>
      <sz val="11"/>
      <color rgb="FFC00000"/>
      <name val="Calibri"/>
      <family val="2"/>
    </font>
    <font>
      <sz val="10"/>
      <color theme="1"/>
      <name val="Calibri"/>
      <family val="2"/>
    </font>
    <font>
      <b/>
      <sz val="10"/>
      <color theme="1"/>
      <name val="Calibri"/>
      <family val="2"/>
    </font>
    <font>
      <sz val="12"/>
      <color theme="1"/>
      <name val="Calibri"/>
      <family val="2"/>
    </font>
    <font>
      <b/>
      <sz val="12"/>
      <color theme="3" tint="0.39998000860214233"/>
      <name val="Calibri"/>
      <family val="2"/>
    </font>
    <font>
      <b/>
      <sz val="16"/>
      <color theme="1"/>
      <name val="Calibri"/>
      <family val="2"/>
    </font>
    <font>
      <i/>
      <sz val="12"/>
      <color theme="1"/>
      <name val="Calibri"/>
      <family val="2"/>
    </font>
    <font>
      <sz val="16"/>
      <color theme="1"/>
      <name val="Calibri"/>
      <family val="2"/>
    </font>
    <font>
      <b/>
      <sz val="14"/>
      <color rgb="FFC00000"/>
      <name val="Calibri"/>
      <family val="2"/>
    </font>
    <font>
      <b/>
      <sz val="14"/>
      <color theme="1"/>
      <name val="Calibri"/>
      <family val="2"/>
    </font>
    <font>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3" fillId="0" borderId="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7">
    <xf numFmtId="0" fontId="0" fillId="0" borderId="0" xfId="0" applyFont="1" applyAlignment="1">
      <alignment/>
    </xf>
    <xf numFmtId="10" fontId="0" fillId="0" borderId="0" xfId="0" applyNumberFormat="1" applyAlignment="1">
      <alignment/>
    </xf>
    <xf numFmtId="9" fontId="0" fillId="0" borderId="0" xfId="0" applyNumberFormat="1" applyAlignment="1">
      <alignment/>
    </xf>
    <xf numFmtId="1" fontId="0" fillId="0" borderId="0" xfId="0" applyNumberFormat="1" applyAlignment="1">
      <alignment/>
    </xf>
    <xf numFmtId="0" fontId="54" fillId="0" borderId="0" xfId="0" applyFont="1" applyAlignment="1">
      <alignment/>
    </xf>
    <xf numFmtId="9" fontId="0" fillId="33" borderId="0" xfId="0" applyNumberFormat="1" applyFill="1" applyAlignment="1">
      <alignment/>
    </xf>
    <xf numFmtId="164" fontId="0" fillId="0" borderId="0" xfId="0" applyNumberFormat="1" applyAlignment="1">
      <alignment/>
    </xf>
    <xf numFmtId="9" fontId="0" fillId="0" borderId="0" xfId="0" applyNumberFormat="1" applyFill="1" applyAlignment="1">
      <alignment/>
    </xf>
    <xf numFmtId="0" fontId="0" fillId="0" borderId="10" xfId="0" applyBorder="1" applyAlignment="1">
      <alignment/>
    </xf>
    <xf numFmtId="10" fontId="0" fillId="0" borderId="10" xfId="0" applyNumberFormat="1" applyBorder="1" applyAlignment="1">
      <alignment/>
    </xf>
    <xf numFmtId="0" fontId="56" fillId="0" borderId="0" xfId="0" applyFont="1" applyAlignment="1">
      <alignment/>
    </xf>
    <xf numFmtId="164" fontId="56" fillId="0" borderId="0" xfId="0" applyNumberFormat="1" applyFont="1" applyAlignment="1">
      <alignment/>
    </xf>
    <xf numFmtId="10" fontId="56" fillId="0" borderId="0" xfId="0" applyNumberFormat="1" applyFont="1" applyAlignment="1">
      <alignment/>
    </xf>
    <xf numFmtId="10" fontId="56" fillId="0" borderId="10" xfId="0" applyNumberFormat="1" applyFont="1" applyBorder="1" applyAlignment="1">
      <alignment/>
    </xf>
    <xf numFmtId="0" fontId="0" fillId="20" borderId="0" xfId="0" applyFill="1" applyAlignment="1">
      <alignment/>
    </xf>
    <xf numFmtId="10" fontId="0" fillId="20" borderId="0" xfId="0" applyNumberFormat="1" applyFill="1" applyAlignment="1">
      <alignment/>
    </xf>
    <xf numFmtId="0" fontId="0" fillId="33" borderId="0" xfId="0" applyFill="1" applyAlignment="1">
      <alignment/>
    </xf>
    <xf numFmtId="10" fontId="0" fillId="33" borderId="0" xfId="0" applyNumberFormat="1" applyFill="1" applyAlignment="1">
      <alignment/>
    </xf>
    <xf numFmtId="0" fontId="0" fillId="34" borderId="0" xfId="0" applyFill="1" applyAlignment="1">
      <alignment/>
    </xf>
    <xf numFmtId="10" fontId="0" fillId="34" borderId="0" xfId="0" applyNumberFormat="1" applyFill="1" applyAlignment="1">
      <alignment/>
    </xf>
    <xf numFmtId="0" fontId="0" fillId="0" borderId="0" xfId="0"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57" fillId="0" borderId="0" xfId="0" applyFont="1"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58" fillId="0" borderId="0" xfId="0" applyFont="1" applyBorder="1" applyAlignment="1" applyProtection="1">
      <alignment horizontal="center"/>
      <protection/>
    </xf>
    <xf numFmtId="0" fontId="58" fillId="0" borderId="0" xfId="0" applyFont="1" applyBorder="1" applyAlignment="1" applyProtection="1">
      <alignment horizontal="right"/>
      <protection/>
    </xf>
    <xf numFmtId="10" fontId="0" fillId="0" borderId="0" xfId="0" applyNumberFormat="1" applyBorder="1" applyAlignment="1" applyProtection="1">
      <alignment horizontal="lef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9" fontId="54" fillId="0" borderId="0" xfId="0" applyNumberFormat="1" applyFont="1" applyBorder="1" applyAlignment="1" applyProtection="1">
      <alignment/>
      <protection/>
    </xf>
    <xf numFmtId="0" fontId="59" fillId="0" borderId="0" xfId="0" applyFont="1" applyAlignment="1" applyProtection="1">
      <alignment horizontal="center" vertical="center"/>
      <protection/>
    </xf>
    <xf numFmtId="0" fontId="0" fillId="0" borderId="0" xfId="0" applyBorder="1" applyAlignment="1" applyProtection="1">
      <alignment horizontal="left"/>
      <protection/>
    </xf>
    <xf numFmtId="0" fontId="0" fillId="0" borderId="17" xfId="0" applyBorder="1" applyAlignment="1" applyProtection="1">
      <alignment horizontal="left"/>
      <protection/>
    </xf>
    <xf numFmtId="10" fontId="0" fillId="0" borderId="17" xfId="0" applyNumberFormat="1" applyBorder="1" applyAlignment="1" applyProtection="1">
      <alignment horizontal="left"/>
      <protection/>
    </xf>
    <xf numFmtId="0" fontId="60" fillId="0" borderId="12" xfId="0" applyFont="1" applyBorder="1" applyAlignment="1" applyProtection="1">
      <alignment horizontal="left"/>
      <protection/>
    </xf>
    <xf numFmtId="10" fontId="60" fillId="0" borderId="12" xfId="0" applyNumberFormat="1" applyFont="1" applyBorder="1" applyAlignment="1" applyProtection="1">
      <alignment horizontal="left"/>
      <protection/>
    </xf>
    <xf numFmtId="0" fontId="0" fillId="0" borderId="12" xfId="0" applyBorder="1" applyAlignment="1" applyProtection="1">
      <alignment horizontal="left"/>
      <protection/>
    </xf>
    <xf numFmtId="0" fontId="0" fillId="0" borderId="14" xfId="0" applyBorder="1" applyAlignment="1" applyProtection="1">
      <alignment horizontal="left"/>
      <protection/>
    </xf>
    <xf numFmtId="0" fontId="0" fillId="0" borderId="0" xfId="0" applyBorder="1" applyAlignment="1" applyProtection="1">
      <alignment horizontal="center"/>
      <protection/>
    </xf>
    <xf numFmtId="10" fontId="0" fillId="0" borderId="0" xfId="0" applyNumberFormat="1" applyBorder="1" applyAlignment="1" applyProtection="1">
      <alignment/>
      <protection/>
    </xf>
    <xf numFmtId="0" fontId="0" fillId="0" borderId="0" xfId="0" applyBorder="1" applyAlignment="1" applyProtection="1">
      <alignment/>
      <protection/>
    </xf>
    <xf numFmtId="0" fontId="61" fillId="0" borderId="0" xfId="0" applyFont="1" applyAlignment="1" applyProtection="1">
      <alignment/>
      <protection/>
    </xf>
    <xf numFmtId="0" fontId="62" fillId="0" borderId="0" xfId="0" applyFont="1" applyAlignment="1" applyProtection="1">
      <alignment/>
      <protection/>
    </xf>
    <xf numFmtId="0" fontId="63" fillId="0" borderId="0" xfId="0" applyFont="1" applyFill="1" applyBorder="1" applyAlignment="1" applyProtection="1">
      <alignment/>
      <protection/>
    </xf>
    <xf numFmtId="0" fontId="64" fillId="0" borderId="0" xfId="0" applyFont="1" applyBorder="1" applyAlignment="1" applyProtection="1">
      <alignment/>
      <protection/>
    </xf>
    <xf numFmtId="0" fontId="55" fillId="0" borderId="0" xfId="0" applyFont="1" applyBorder="1" applyAlignment="1" applyProtection="1">
      <alignment/>
      <protection/>
    </xf>
    <xf numFmtId="0" fontId="0" fillId="0" borderId="0" xfId="0" applyBorder="1" applyAlignment="1" applyProtection="1">
      <alignment/>
      <protection/>
    </xf>
    <xf numFmtId="0" fontId="65" fillId="0" borderId="0" xfId="0" applyFont="1" applyFill="1" applyBorder="1" applyAlignment="1" applyProtection="1">
      <alignment/>
      <protection/>
    </xf>
    <xf numFmtId="10" fontId="65" fillId="0" borderId="0" xfId="0" applyNumberFormat="1" applyFont="1" applyBorder="1" applyAlignment="1" applyProtection="1">
      <alignment/>
      <protection/>
    </xf>
    <xf numFmtId="0" fontId="63" fillId="0" borderId="0" xfId="0" applyFont="1" applyBorder="1" applyAlignment="1" applyProtection="1">
      <alignment horizontal="left" vertical="center" wrapText="1"/>
      <protection/>
    </xf>
    <xf numFmtId="0" fontId="63" fillId="0" borderId="0" xfId="0" applyFont="1" applyAlignment="1" applyProtection="1">
      <alignment/>
      <protection/>
    </xf>
    <xf numFmtId="0" fontId="63" fillId="0" borderId="0" xfId="0" applyFont="1" applyFill="1" applyAlignment="1" applyProtection="1">
      <alignment/>
      <protection/>
    </xf>
    <xf numFmtId="0" fontId="63" fillId="0" borderId="0" xfId="0" applyFont="1" applyAlignment="1" applyProtection="1">
      <alignment wrapText="1"/>
      <protection/>
    </xf>
    <xf numFmtId="0" fontId="63" fillId="0" borderId="11" xfId="0" applyFont="1" applyBorder="1" applyAlignment="1" applyProtection="1">
      <alignment/>
      <protection/>
    </xf>
    <xf numFmtId="0" fontId="63" fillId="0" borderId="12" xfId="0" applyFont="1" applyBorder="1" applyAlignment="1" applyProtection="1">
      <alignment/>
      <protection/>
    </xf>
    <xf numFmtId="0" fontId="63" fillId="0" borderId="12" xfId="0" applyFont="1" applyFill="1" applyBorder="1" applyAlignment="1" applyProtection="1">
      <alignment/>
      <protection/>
    </xf>
    <xf numFmtId="0" fontId="63" fillId="0" borderId="13" xfId="0" applyFont="1" applyBorder="1" applyAlignment="1" applyProtection="1">
      <alignment/>
      <protection/>
    </xf>
    <xf numFmtId="0" fontId="63" fillId="0" borderId="14" xfId="0" applyFont="1" applyBorder="1" applyAlignment="1" applyProtection="1">
      <alignment/>
      <protection/>
    </xf>
    <xf numFmtId="0" fontId="63" fillId="0" borderId="0" xfId="0" applyFont="1" applyBorder="1" applyAlignment="1" applyProtection="1">
      <alignment/>
      <protection/>
    </xf>
    <xf numFmtId="0" fontId="63" fillId="0" borderId="15" xfId="0" applyFont="1" applyBorder="1" applyAlignment="1" applyProtection="1">
      <alignment/>
      <protection/>
    </xf>
    <xf numFmtId="0" fontId="58" fillId="0" borderId="0" xfId="0" applyFont="1" applyAlignment="1" applyProtection="1">
      <alignment wrapText="1"/>
      <protection/>
    </xf>
    <xf numFmtId="0" fontId="63" fillId="0" borderId="0" xfId="0" applyFont="1" applyBorder="1" applyAlignment="1" applyProtection="1">
      <alignment wrapText="1"/>
      <protection/>
    </xf>
    <xf numFmtId="0" fontId="58" fillId="0" borderId="0" xfId="0" applyFont="1" applyFill="1" applyBorder="1" applyAlignment="1" applyProtection="1">
      <alignment/>
      <protection/>
    </xf>
    <xf numFmtId="0" fontId="58" fillId="0" borderId="0" xfId="0" applyFont="1" applyBorder="1" applyAlignment="1" applyProtection="1">
      <alignment horizontal="left" vertical="center" wrapText="1"/>
      <protection/>
    </xf>
    <xf numFmtId="0" fontId="63" fillId="0" borderId="16" xfId="0" applyFont="1" applyBorder="1" applyAlignment="1" applyProtection="1">
      <alignment/>
      <protection/>
    </xf>
    <xf numFmtId="0" fontId="63" fillId="0" borderId="17" xfId="0" applyFont="1" applyBorder="1" applyAlignment="1" applyProtection="1">
      <alignment/>
      <protection/>
    </xf>
    <xf numFmtId="0" fontId="63" fillId="0" borderId="17" xfId="0" applyFont="1" applyFill="1" applyBorder="1" applyAlignment="1" applyProtection="1">
      <alignment/>
      <protection/>
    </xf>
    <xf numFmtId="0" fontId="63" fillId="0" borderId="18" xfId="0" applyFont="1" applyBorder="1" applyAlignment="1" applyProtection="1">
      <alignment/>
      <protection/>
    </xf>
    <xf numFmtId="0" fontId="63" fillId="0" borderId="0" xfId="0" applyFont="1" applyBorder="1" applyAlignment="1" applyProtection="1">
      <alignment horizontal="center" vertical="center" wrapText="1"/>
      <protection/>
    </xf>
    <xf numFmtId="0" fontId="58" fillId="0" borderId="0" xfId="0" applyFont="1" applyAlignment="1">
      <alignment/>
    </xf>
    <xf numFmtId="0" fontId="63" fillId="0" borderId="0" xfId="0" applyFont="1" applyBorder="1" applyAlignment="1" applyProtection="1">
      <alignment vertical="top" wrapText="1"/>
      <protection/>
    </xf>
    <xf numFmtId="0" fontId="66" fillId="0" borderId="0" xfId="0" applyFont="1" applyAlignment="1">
      <alignment/>
    </xf>
    <xf numFmtId="0" fontId="65" fillId="0" borderId="0" xfId="0" applyFont="1" applyAlignment="1" applyProtection="1">
      <alignment/>
      <protection/>
    </xf>
    <xf numFmtId="0" fontId="67" fillId="0" borderId="0" xfId="0" applyFont="1" applyAlignment="1" applyProtection="1">
      <alignment/>
      <protection/>
    </xf>
    <xf numFmtId="0" fontId="54" fillId="0" borderId="0" xfId="0" applyFont="1" applyBorder="1" applyAlignment="1" applyProtection="1">
      <alignment/>
      <protection/>
    </xf>
    <xf numFmtId="0" fontId="0" fillId="0" borderId="0" xfId="0" applyFont="1" applyBorder="1" applyAlignment="1" applyProtection="1">
      <alignment/>
      <protection/>
    </xf>
    <xf numFmtId="9" fontId="0" fillId="0" borderId="0" xfId="0" applyNumberFormat="1" applyFont="1" applyFill="1" applyBorder="1" applyAlignment="1" applyProtection="1">
      <alignment/>
      <protection/>
    </xf>
    <xf numFmtId="0" fontId="54" fillId="0" borderId="0" xfId="0" applyFont="1" applyBorder="1" applyAlignment="1" applyProtection="1">
      <alignment horizontal="left"/>
      <protection/>
    </xf>
    <xf numFmtId="0" fontId="0" fillId="0" borderId="0" xfId="0" applyFont="1" applyBorder="1" applyAlignment="1" applyProtection="1">
      <alignment horizontal="left"/>
      <protection/>
    </xf>
    <xf numFmtId="10" fontId="0" fillId="0" borderId="0" xfId="0" applyNumberFormat="1" applyFont="1" applyBorder="1" applyAlignment="1" applyProtection="1">
      <alignment horizontal="left"/>
      <protection/>
    </xf>
    <xf numFmtId="0" fontId="68" fillId="0" borderId="0" xfId="0" applyFont="1" applyBorder="1" applyAlignment="1" applyProtection="1">
      <alignment horizontal="left"/>
      <protection/>
    </xf>
    <xf numFmtId="9" fontId="0" fillId="35" borderId="10" xfId="0" applyNumberFormat="1" applyFont="1" applyFill="1" applyBorder="1" applyAlignment="1" applyProtection="1">
      <alignment/>
      <protection locked="0"/>
    </xf>
    <xf numFmtId="10" fontId="0" fillId="35" borderId="10" xfId="0" applyNumberFormat="1" applyFont="1" applyFill="1" applyBorder="1" applyAlignment="1" applyProtection="1">
      <alignment horizontal="center"/>
      <protection locked="0"/>
    </xf>
    <xf numFmtId="10" fontId="0" fillId="35" borderId="10" xfId="0" applyNumberFormat="1" applyFill="1" applyBorder="1" applyAlignment="1" applyProtection="1">
      <alignment/>
      <protection locked="0"/>
    </xf>
    <xf numFmtId="166" fontId="58" fillId="35" borderId="10" xfId="0" applyNumberFormat="1" applyFont="1" applyFill="1" applyBorder="1" applyAlignment="1" applyProtection="1">
      <alignment/>
      <protection locked="0"/>
    </xf>
    <xf numFmtId="165" fontId="58" fillId="35" borderId="10" xfId="0" applyNumberFormat="1" applyFont="1" applyFill="1" applyBorder="1" applyAlignment="1" applyProtection="1">
      <alignment/>
      <protection locked="0"/>
    </xf>
    <xf numFmtId="166" fontId="63" fillId="35" borderId="10" xfId="0" applyNumberFormat="1" applyFont="1" applyFill="1" applyBorder="1" applyAlignment="1" applyProtection="1">
      <alignment/>
      <protection locked="0"/>
    </xf>
    <xf numFmtId="165" fontId="63" fillId="35" borderId="10" xfId="0" applyNumberFormat="1" applyFont="1" applyFill="1" applyBorder="1" applyAlignment="1" applyProtection="1">
      <alignment/>
      <protection locked="0"/>
    </xf>
    <xf numFmtId="0" fontId="65" fillId="0" borderId="0" xfId="0" applyFont="1" applyBorder="1" applyAlignment="1" applyProtection="1">
      <alignment horizontal="right" vertical="center"/>
      <protection/>
    </xf>
    <xf numFmtId="0" fontId="63" fillId="0" borderId="0" xfId="0" applyFont="1" applyAlignment="1">
      <alignment wrapText="1"/>
    </xf>
    <xf numFmtId="0" fontId="63" fillId="0" borderId="0" xfId="0" applyFont="1" applyAlignment="1" applyProtection="1">
      <alignment/>
      <protection/>
    </xf>
    <xf numFmtId="0" fontId="0" fillId="0" borderId="0" xfId="0" applyAlignment="1">
      <alignment/>
    </xf>
    <xf numFmtId="0" fontId="63" fillId="0" borderId="0" xfId="0" applyFont="1" applyBorder="1" applyAlignment="1" applyProtection="1">
      <alignment vertical="top" wrapText="1"/>
      <protection/>
    </xf>
    <xf numFmtId="0" fontId="63" fillId="0" borderId="0" xfId="0" applyFont="1" applyBorder="1" applyAlignment="1" applyProtection="1">
      <alignment wrapText="1"/>
      <protection/>
    </xf>
    <xf numFmtId="0" fontId="0" fillId="0" borderId="0" xfId="0"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Alignment="1" applyProtection="1">
      <alignment/>
      <protection/>
    </xf>
    <xf numFmtId="0" fontId="68"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protection/>
    </xf>
    <xf numFmtId="0" fontId="69" fillId="0" borderId="0" xfId="0" applyFont="1" applyAlignment="1">
      <alignment/>
    </xf>
    <xf numFmtId="0" fontId="7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Calendar-Year Returns of Your Portfolio Versus Custom Benchmark </a:t>
            </a:r>
          </a:p>
        </c:rich>
      </c:tx>
      <c:layout>
        <c:manualLayout>
          <c:xMode val="factor"/>
          <c:yMode val="factor"/>
          <c:x val="-0.00125"/>
          <c:y val="-0.012"/>
        </c:manualLayout>
      </c:layout>
      <c:spPr>
        <a:noFill/>
        <a:ln w="3175">
          <a:noFill/>
        </a:ln>
      </c:spPr>
    </c:title>
    <c:plotArea>
      <c:layout>
        <c:manualLayout>
          <c:xMode val="edge"/>
          <c:yMode val="edge"/>
          <c:x val="0.01725"/>
          <c:y val="0.10775"/>
          <c:w val="0.9365"/>
          <c:h val="0.902"/>
        </c:manualLayout>
      </c:layout>
      <c:barChart>
        <c:barDir val="col"/>
        <c:grouping val="clustered"/>
        <c:varyColors val="0"/>
        <c:ser>
          <c:idx val="0"/>
          <c:order val="0"/>
          <c:tx>
            <c:v>Your Portfolio</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[0]!year</c:f>
              <c:numCache>
                <c:ptCount val="6"/>
                <c:pt idx="0">
                  <c:v>2011</c:v>
                </c:pt>
                <c:pt idx="1">
                  <c:v>2010</c:v>
                </c:pt>
                <c:pt idx="2">
                  <c:v>2009</c:v>
                </c:pt>
                <c:pt idx="3">
                  <c:v>2008</c:v>
                </c:pt>
                <c:pt idx="4">
                  <c:v>2007</c:v>
                </c:pt>
                <c:pt idx="5">
                  <c:v>2006</c:v>
                </c:pt>
              </c:numCache>
            </c:numRef>
          </c:cat>
          <c:val>
            <c:numRef>
              <c:f>[0]!port</c:f>
              <c:numCache>
                <c:ptCount val="6"/>
                <c:pt idx="0">
                  <c:v>0.02</c:v>
                </c:pt>
                <c:pt idx="1">
                  <c:v>0.08</c:v>
                </c:pt>
                <c:pt idx="2">
                  <c:v>0.14</c:v>
                </c:pt>
                <c:pt idx="3">
                  <c:v>3</c:v>
                </c:pt>
                <c:pt idx="4">
                  <c:v>0.12</c:v>
                </c:pt>
                <c:pt idx="5">
                  <c:v>0.05</c:v>
                </c:pt>
              </c:numCache>
            </c:numRef>
          </c:val>
        </c:ser>
        <c:ser>
          <c:idx val="1"/>
          <c:order val="1"/>
          <c:tx>
            <c:v>Benchmark</c:v>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[0]!year</c:f>
              <c:numCache>
                <c:ptCount val="6"/>
                <c:pt idx="0">
                  <c:v>2011</c:v>
                </c:pt>
                <c:pt idx="1">
                  <c:v>2010</c:v>
                </c:pt>
                <c:pt idx="2">
                  <c:v>2009</c:v>
                </c:pt>
                <c:pt idx="3">
                  <c:v>2008</c:v>
                </c:pt>
                <c:pt idx="4">
                  <c:v>2007</c:v>
                </c:pt>
                <c:pt idx="5">
                  <c:v>2006</c:v>
                </c:pt>
              </c:numCache>
            </c:numRef>
          </c:cat>
          <c:val>
            <c:numRef>
              <c:f>[0]!bench</c:f>
              <c:numCache>
                <c:ptCount val="6"/>
                <c:pt idx="0">
                  <c:v>0.005800000000000004</c:v>
                </c:pt>
                <c:pt idx="1">
                  <c:v>0.0796</c:v>
                </c:pt>
                <c:pt idx="2">
                  <c:v>0.1336</c:v>
                </c:pt>
                <c:pt idx="3">
                  <c:v>-0.1506</c:v>
                </c:pt>
                <c:pt idx="4">
                  <c:v>-0.0011999999999999988</c:v>
                </c:pt>
                <c:pt idx="5">
                  <c:v>0.13219999999999998</c:v>
                </c:pt>
              </c:numCache>
            </c:numRef>
          </c:val>
        </c:ser>
        <c:ser>
          <c:idx val="2"/>
          <c:order val="2"/>
          <c:tx>
            <c:v>Difference</c:v>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[0]!year</c:f>
              <c:numCache>
                <c:ptCount val="6"/>
                <c:pt idx="0">
                  <c:v>2011</c:v>
                </c:pt>
                <c:pt idx="1">
                  <c:v>2010</c:v>
                </c:pt>
                <c:pt idx="2">
                  <c:v>2009</c:v>
                </c:pt>
                <c:pt idx="3">
                  <c:v>2008</c:v>
                </c:pt>
                <c:pt idx="4">
                  <c:v>2007</c:v>
                </c:pt>
                <c:pt idx="5">
                  <c:v>2006</c:v>
                </c:pt>
              </c:numCache>
            </c:numRef>
          </c:cat>
          <c:val>
            <c:numRef>
              <c:f>[0]!diff</c:f>
              <c:numCache>
                <c:ptCount val="6"/>
                <c:pt idx="0">
                  <c:v>0.014199999999999997</c:v>
                </c:pt>
                <c:pt idx="1">
                  <c:v>0.0003999999999999976</c:v>
                </c:pt>
                <c:pt idx="2">
                  <c:v>0.006400000000000017</c:v>
                </c:pt>
                <c:pt idx="3">
                  <c:v>3.1506</c:v>
                </c:pt>
                <c:pt idx="4">
                  <c:v>0.12119999999999999</c:v>
                </c:pt>
                <c:pt idx="5">
                  <c:v>-0.08219999999999998</c:v>
                </c:pt>
              </c:numCache>
            </c:numRef>
          </c:val>
        </c:ser>
        <c:axId val="39273234"/>
        <c:axId val="17914787"/>
      </c:barChart>
      <c:catAx>
        <c:axId val="39273234"/>
        <c:scaling>
          <c:orientation val="maxMin"/>
        </c:scaling>
        <c:axPos val="b"/>
        <c:delete val="0"/>
        <c:numFmt formatCode="General" sourceLinked="1"/>
        <c:majorTickMark val="none"/>
        <c:minorTickMark val="none"/>
        <c:tickLblPos val="nextTo"/>
        <c:spPr>
          <a:ln w="3175">
            <a:solidFill>
              <a:srgbClr val="808080"/>
            </a:solidFill>
          </a:ln>
        </c:spPr>
        <c:txPr>
          <a:bodyPr vert="horz" rot="60000"/>
          <a:lstStyle/>
          <a:p>
            <a:pPr>
              <a:defRPr lang="en-US" cap="none" sz="1000" b="0" i="0" u="none" baseline="0">
                <a:solidFill>
                  <a:srgbClr val="000000"/>
                </a:solidFill>
                <a:latin typeface="Calibri"/>
                <a:ea typeface="Calibri"/>
                <a:cs typeface="Calibri"/>
              </a:defRPr>
            </a:pPr>
          </a:p>
        </c:txPr>
        <c:crossAx val="17914787"/>
        <c:crosses val="autoZero"/>
        <c:auto val="1"/>
        <c:lblOffset val="100"/>
        <c:tickLblSkip val="1"/>
        <c:noMultiLvlLbl val="0"/>
      </c:catAx>
      <c:valAx>
        <c:axId val="17914787"/>
        <c:scaling>
          <c:orientation val="minMax"/>
        </c:scaling>
        <c:axPos val="r"/>
        <c:title>
          <c:tx>
            <c:rich>
              <a:bodyPr vert="horz" rot="-5400000" anchor="ctr"/>
              <a:lstStyle/>
              <a:p>
                <a:pPr algn="ctr">
                  <a:defRPr/>
                </a:pPr>
                <a:r>
                  <a:rPr lang="en-US" cap="none" sz="1000" b="1" i="0" u="none" baseline="0">
                    <a:solidFill>
                      <a:srgbClr val="000000"/>
                    </a:solidFill>
                    <a:latin typeface="Calibri"/>
                    <a:ea typeface="Calibri"/>
                    <a:cs typeface="Calibri"/>
                  </a:rPr>
                  <a:t>Calendar-Year Returns</a:t>
                </a:r>
              </a:p>
            </c:rich>
          </c:tx>
          <c:layout>
            <c:manualLayout>
              <c:xMode val="factor"/>
              <c:yMode val="factor"/>
              <c:x val="-0.015"/>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9273234"/>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Annualized Returns of Your Portfolio Versus Benchmark
</a:t>
            </a:r>
            <a:r>
              <a:rPr lang="en-US" cap="none" sz="1200" b="1" i="0" u="none" baseline="0">
                <a:solidFill>
                  <a:srgbClr val="000000"/>
                </a:solidFill>
                <a:latin typeface="Calibri"/>
                <a:ea typeface="Calibri"/>
                <a:cs typeface="Calibri"/>
              </a:rPr>
              <a:t>(Using Financial Adviser WITH Financial Planning)</a:t>
            </a:r>
          </a:p>
        </c:rich>
      </c:tx>
      <c:layout>
        <c:manualLayout>
          <c:xMode val="factor"/>
          <c:yMode val="factor"/>
          <c:x val="-0.00125"/>
          <c:y val="-0.01325"/>
        </c:manualLayout>
      </c:layout>
      <c:spPr>
        <a:noFill/>
        <a:ln w="3175">
          <a:noFill/>
        </a:ln>
      </c:spPr>
    </c:title>
    <c:plotArea>
      <c:layout>
        <c:manualLayout>
          <c:xMode val="edge"/>
          <c:yMode val="edge"/>
          <c:x val="0.017"/>
          <c:y val="0.1315"/>
          <c:w val="0.968"/>
          <c:h val="0.87525"/>
        </c:manualLayout>
      </c:layout>
      <c:barChart>
        <c:barDir val="col"/>
        <c:grouping val="clustered"/>
        <c:varyColors val="0"/>
        <c:ser>
          <c:idx val="0"/>
          <c:order val="0"/>
          <c:tx>
            <c:v>Your Portfolio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strRef>
          </c:cat>
          <c:val>
            <c:numRef>
              <c:f>'Calculation Sheet'!$C$19:$C$22</c:f>
              <c:numCache/>
            </c:numRef>
          </c:val>
        </c:ser>
        <c:ser>
          <c:idx val="1"/>
          <c:order val="1"/>
          <c:tx>
            <c:v>Benchmark</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strRef>
          </c:cat>
          <c:val>
            <c:numRef>
              <c:f>'Calculation Sheet'!$D$128:$D$131</c:f>
              <c:numCache/>
            </c:numRef>
          </c:val>
        </c:ser>
        <c:ser>
          <c:idx val="2"/>
          <c:order val="2"/>
          <c:tx>
            <c:v>Difference</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'Calculation Sheet'!$F$128:$F$131</c:f>
              <c:numCache/>
            </c:numRef>
          </c:val>
        </c:ser>
        <c:axId val="20069777"/>
        <c:axId val="46410266"/>
      </c:barChart>
      <c:catAx>
        <c:axId val="20069777"/>
        <c:scaling>
          <c:orientation val="minMax"/>
        </c:scaling>
        <c:axPos val="b"/>
        <c:delete val="0"/>
        <c:numFmt formatCode="General" sourceLinked="1"/>
        <c:majorTickMark val="none"/>
        <c:minorTickMark val="none"/>
        <c:tickLblPos val="nextTo"/>
        <c:spPr>
          <a:ln w="3175">
            <a:solidFill>
              <a:srgbClr val="808080"/>
            </a:solidFill>
          </a:ln>
        </c:spPr>
        <c:crossAx val="46410266"/>
        <c:crosses val="autoZero"/>
        <c:auto val="1"/>
        <c:lblOffset val="100"/>
        <c:tickLblSkip val="1"/>
        <c:noMultiLvlLbl val="0"/>
      </c:catAx>
      <c:valAx>
        <c:axId val="4641026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Annualized Returns</a:t>
                </a:r>
              </a:p>
            </c:rich>
          </c:tx>
          <c:layout>
            <c:manualLayout>
              <c:xMode val="factor"/>
              <c:yMode val="factor"/>
              <c:x val="-0.0215"/>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069777"/>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Annualized Returns of Your Portfolio Versus Custom Benchmark</a:t>
            </a:r>
          </a:p>
        </c:rich>
      </c:tx>
      <c:layout>
        <c:manualLayout>
          <c:xMode val="factor"/>
          <c:yMode val="factor"/>
          <c:x val="-0.00125"/>
          <c:y val="-0.01175"/>
        </c:manualLayout>
      </c:layout>
      <c:spPr>
        <a:noFill/>
        <a:ln w="3175">
          <a:noFill/>
        </a:ln>
      </c:spPr>
    </c:title>
    <c:plotArea>
      <c:layout>
        <c:manualLayout>
          <c:xMode val="edge"/>
          <c:yMode val="edge"/>
          <c:x val="0.0175"/>
          <c:y val="0.1045"/>
          <c:w val="0.967"/>
          <c:h val="0.905"/>
        </c:manualLayout>
      </c:layout>
      <c:barChart>
        <c:barDir val="col"/>
        <c:grouping val="clustered"/>
        <c:varyColors val="0"/>
        <c:ser>
          <c:idx val="0"/>
          <c:order val="0"/>
          <c:tx>
            <c:v>Your Portfolio</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ptCount val="3"/>
                <c:pt idx="0">
                  <c:v>1 Year</c:v>
                </c:pt>
                <c:pt idx="1">
                  <c:v>3 Year</c:v>
                </c:pt>
                <c:pt idx="2">
                  <c:v>5 Year</c:v>
                </c:pt>
              </c:strCache>
            </c:strRef>
          </c:cat>
          <c:val>
            <c:numRef>
              <c:f>[0]!annport</c:f>
              <c:numCache>
                <c:ptCount val="3"/>
                <c:pt idx="0">
                  <c:v>0.020000000000000018</c:v>
                </c:pt>
                <c:pt idx="1">
                  <c:v>0.07888774380634</c:v>
                </c:pt>
                <c:pt idx="2">
                  <c:v>0.41267206910298815</c:v>
                </c:pt>
              </c:numCache>
            </c:numRef>
          </c:val>
        </c:ser>
        <c:ser>
          <c:idx val="1"/>
          <c:order val="1"/>
          <c:tx>
            <c:v>Benchmark</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ptCount val="3"/>
                <c:pt idx="0">
                  <c:v>1 Year</c:v>
                </c:pt>
                <c:pt idx="1">
                  <c:v>3 Year</c:v>
                </c:pt>
                <c:pt idx="2">
                  <c:v>5 Year</c:v>
                </c:pt>
              </c:strCache>
            </c:strRef>
          </c:cat>
          <c:val>
            <c:numRef>
              <c:f>[0]!annbench</c:f>
              <c:numCache>
                <c:ptCount val="3"/>
                <c:pt idx="0">
                  <c:v>0.005800000000000027</c:v>
                </c:pt>
                <c:pt idx="1">
                  <c:v>0.07171205244216972</c:v>
                </c:pt>
                <c:pt idx="2">
                  <c:v>0.008706982092045346</c:v>
                </c:pt>
              </c:numCache>
            </c:numRef>
          </c:val>
        </c:ser>
        <c:ser>
          <c:idx val="2"/>
          <c:order val="2"/>
          <c:tx>
            <c:v>Difference</c:v>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[0]!anndiff</c:f>
              <c:numCache>
                <c:ptCount val="3"/>
                <c:pt idx="0">
                  <c:v>0.01419999999999999</c:v>
                </c:pt>
                <c:pt idx="1">
                  <c:v>0.007175691364170289</c:v>
                </c:pt>
                <c:pt idx="2">
                  <c:v>0.4039650870109428</c:v>
                </c:pt>
              </c:numCache>
            </c:numRef>
          </c:val>
        </c:ser>
        <c:axId val="27015356"/>
        <c:axId val="41811613"/>
      </c:barChart>
      <c:catAx>
        <c:axId val="27015356"/>
        <c:scaling>
          <c:orientation val="minMax"/>
        </c:scaling>
        <c:axPos val="b"/>
        <c:delete val="0"/>
        <c:numFmt formatCode="General" sourceLinked="1"/>
        <c:majorTickMark val="none"/>
        <c:minorTickMark val="none"/>
        <c:tickLblPos val="nextTo"/>
        <c:spPr>
          <a:ln w="3175">
            <a:solidFill>
              <a:srgbClr val="808080"/>
            </a:solidFill>
          </a:ln>
        </c:spPr>
        <c:crossAx val="41811613"/>
        <c:crosses val="autoZero"/>
        <c:auto val="1"/>
        <c:lblOffset val="100"/>
        <c:tickLblSkip val="1"/>
        <c:noMultiLvlLbl val="0"/>
      </c:catAx>
      <c:valAx>
        <c:axId val="4181161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Annualized Returns</a:t>
                </a:r>
              </a:p>
            </c:rich>
          </c:tx>
          <c:layout>
            <c:manualLayout>
              <c:xMode val="factor"/>
              <c:yMode val="factor"/>
              <c:x val="-0.02225"/>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7015356"/>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Calendar Year Returns of Your Portfolio Versus Custom Benchmark </a:t>
            </a:r>
          </a:p>
        </c:rich>
      </c:tx>
      <c:layout>
        <c:manualLayout>
          <c:xMode val="factor"/>
          <c:yMode val="factor"/>
          <c:x val="-0.00125"/>
          <c:y val="-0.0125"/>
        </c:manualLayout>
      </c:layout>
      <c:spPr>
        <a:noFill/>
        <a:ln w="3175">
          <a:noFill/>
        </a:ln>
      </c:spPr>
    </c:title>
    <c:plotArea>
      <c:layout>
        <c:manualLayout>
          <c:xMode val="edge"/>
          <c:yMode val="edge"/>
          <c:x val="0.01625"/>
          <c:y val="0.08875"/>
          <c:w val="0.969"/>
          <c:h val="0.91975"/>
        </c:manualLayout>
      </c:layout>
      <c:barChart>
        <c:barDir val="col"/>
        <c:grouping val="clustered"/>
        <c:varyColors val="0"/>
        <c:ser>
          <c:idx val="0"/>
          <c:order val="0"/>
          <c:tx>
            <c:v>Your Portfolio</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'Benchmark Comparison'!$C$42:$L$42</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'Benchmark Comparison'!$C$43:$L$43</c:f>
              <c:numCache>
                <c:ptCount val="10"/>
                <c:pt idx="4">
                  <c:v>0.05</c:v>
                </c:pt>
                <c:pt idx="5">
                  <c:v>0.12</c:v>
                </c:pt>
                <c:pt idx="6">
                  <c:v>3</c:v>
                </c:pt>
                <c:pt idx="7">
                  <c:v>0.14</c:v>
                </c:pt>
                <c:pt idx="8">
                  <c:v>0.08</c:v>
                </c:pt>
                <c:pt idx="9">
                  <c:v>0.02</c:v>
                </c:pt>
              </c:numCache>
            </c:numRef>
          </c:val>
        </c:ser>
        <c:ser>
          <c:idx val="1"/>
          <c:order val="1"/>
          <c:tx>
            <c:v>Benchmark</c:v>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'Benchmark Calculator'!$D$26:$M$26</c:f>
              <c:numCache>
                <c:ptCount val="10"/>
                <c:pt idx="0">
                  <c:v>0</c:v>
                </c:pt>
                <c:pt idx="1">
                  <c:v>0</c:v>
                </c:pt>
                <c:pt idx="2">
                  <c:v>0</c:v>
                </c:pt>
                <c:pt idx="3">
                  <c:v>0</c:v>
                </c:pt>
                <c:pt idx="4">
                  <c:v>0.13219999999999998</c:v>
                </c:pt>
                <c:pt idx="5">
                  <c:v>-0.0011999999999999988</c:v>
                </c:pt>
                <c:pt idx="6">
                  <c:v>-0.1506</c:v>
                </c:pt>
                <c:pt idx="7">
                  <c:v>0.1336</c:v>
                </c:pt>
                <c:pt idx="8">
                  <c:v>0.0796</c:v>
                </c:pt>
                <c:pt idx="9">
                  <c:v>0.005800000000000004</c:v>
                </c:pt>
              </c:numCache>
            </c:numRef>
          </c:val>
        </c:ser>
        <c:ser>
          <c:idx val="2"/>
          <c:order val="2"/>
          <c:tx>
            <c:v>Difference</c:v>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'Benchmark Calculator'!$D$27:$M$27</c:f>
              <c:numCache>
                <c:ptCount val="10"/>
                <c:pt idx="0">
                  <c:v>0</c:v>
                </c:pt>
                <c:pt idx="1">
                  <c:v>0</c:v>
                </c:pt>
                <c:pt idx="2">
                  <c:v>0</c:v>
                </c:pt>
                <c:pt idx="3">
                  <c:v>0</c:v>
                </c:pt>
                <c:pt idx="4">
                  <c:v>-0.08219999999999998</c:v>
                </c:pt>
                <c:pt idx="5">
                  <c:v>0.12119999999999999</c:v>
                </c:pt>
                <c:pt idx="6">
                  <c:v>3.1506</c:v>
                </c:pt>
                <c:pt idx="7">
                  <c:v>0.006400000000000017</c:v>
                </c:pt>
                <c:pt idx="8">
                  <c:v>0.0003999999999999976</c:v>
                </c:pt>
                <c:pt idx="9">
                  <c:v>0.014199999999999997</c:v>
                </c:pt>
              </c:numCache>
            </c:numRef>
          </c:val>
        </c:ser>
        <c:axId val="40760198"/>
        <c:axId val="31297463"/>
      </c:barChart>
      <c:catAx>
        <c:axId val="40760198"/>
        <c:scaling>
          <c:orientation val="minMax"/>
        </c:scaling>
        <c:axPos val="b"/>
        <c:delete val="0"/>
        <c:numFmt formatCode="General" sourceLinked="1"/>
        <c:majorTickMark val="none"/>
        <c:minorTickMark val="none"/>
        <c:tickLblPos val="nextTo"/>
        <c:spPr>
          <a:ln w="3175">
            <a:solidFill>
              <a:srgbClr val="808080"/>
            </a:solidFill>
          </a:ln>
        </c:spPr>
        <c:txPr>
          <a:bodyPr vert="horz" rot="60000"/>
          <a:lstStyle/>
          <a:p>
            <a:pPr>
              <a:defRPr lang="en-US" cap="none" sz="1000" b="0" i="0" u="none" baseline="0">
                <a:solidFill>
                  <a:srgbClr val="000000"/>
                </a:solidFill>
                <a:latin typeface="Calibri"/>
                <a:ea typeface="Calibri"/>
                <a:cs typeface="Calibri"/>
              </a:defRPr>
            </a:pPr>
          </a:p>
        </c:txPr>
        <c:crossAx val="31297463"/>
        <c:crosses val="autoZero"/>
        <c:auto val="1"/>
        <c:lblOffset val="100"/>
        <c:tickLblSkip val="1"/>
        <c:noMultiLvlLbl val="0"/>
      </c:catAx>
      <c:valAx>
        <c:axId val="3129746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Calendar Year Returns</a:t>
                </a:r>
              </a:p>
            </c:rich>
          </c:tx>
          <c:layout>
            <c:manualLayout>
              <c:xMode val="factor"/>
              <c:yMode val="factor"/>
              <c:x val="-0.020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0760198"/>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Annualized Returns of Your Portfolio Versus Custom Benchmark</a:t>
            </a:r>
          </a:p>
        </c:rich>
      </c:tx>
      <c:layout>
        <c:manualLayout>
          <c:xMode val="factor"/>
          <c:yMode val="factor"/>
          <c:x val="-0.00125"/>
          <c:y val="-0.01125"/>
        </c:manualLayout>
      </c:layout>
      <c:spPr>
        <a:noFill/>
        <a:ln w="3175">
          <a:noFill/>
        </a:ln>
      </c:spPr>
    </c:title>
    <c:plotArea>
      <c:layout>
        <c:manualLayout>
          <c:xMode val="edge"/>
          <c:yMode val="edge"/>
          <c:x val="0.01625"/>
          <c:y val="0.09925"/>
          <c:w val="0.969"/>
          <c:h val="0.9095"/>
        </c:manualLayout>
      </c:layout>
      <c:barChart>
        <c:barDir val="col"/>
        <c:grouping val="clustered"/>
        <c:varyColors val="0"/>
        <c:ser>
          <c:idx val="0"/>
          <c:order val="0"/>
          <c:tx>
            <c:v>Your Portfolio</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ptCount val="4"/>
                <c:pt idx="0">
                  <c:v>1 Year</c:v>
                </c:pt>
                <c:pt idx="1">
                  <c:v>3 Year</c:v>
                </c:pt>
                <c:pt idx="2">
                  <c:v>5 Year</c:v>
                </c:pt>
                <c:pt idx="3">
                  <c:v>10 Year</c:v>
                </c:pt>
              </c:strCache>
            </c:strRef>
          </c:cat>
          <c:val>
            <c:numRef>
              <c:f>'Calculation Sheet'!$C$19:$C$22</c:f>
              <c:numCache>
                <c:ptCount val="4"/>
                <c:pt idx="0">
                  <c:v>0.020000000000000018</c:v>
                </c:pt>
                <c:pt idx="1">
                  <c:v>0.07888774380634</c:v>
                </c:pt>
                <c:pt idx="2">
                  <c:v>0.41267206910298815</c:v>
                </c:pt>
                <c:pt idx="3">
                  <c:v>0</c:v>
                </c:pt>
              </c:numCache>
            </c:numRef>
          </c:val>
        </c:ser>
        <c:ser>
          <c:idx val="1"/>
          <c:order val="1"/>
          <c:tx>
            <c:v>Benchmark</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ptCount val="4"/>
                <c:pt idx="0">
                  <c:v>1 Year</c:v>
                </c:pt>
                <c:pt idx="1">
                  <c:v>3 Year</c:v>
                </c:pt>
                <c:pt idx="2">
                  <c:v>5 Year</c:v>
                </c:pt>
                <c:pt idx="3">
                  <c:v>10 Year</c:v>
                </c:pt>
              </c:strCache>
            </c:strRef>
          </c:cat>
          <c:val>
            <c:numRef>
              <c:f>'Benchmark Calculator'!$F$18:$F$21</c:f>
              <c:numCache>
                <c:ptCount val="4"/>
                <c:pt idx="0">
                  <c:v>0.005800000000000027</c:v>
                </c:pt>
                <c:pt idx="1">
                  <c:v>0.07171205244216972</c:v>
                </c:pt>
                <c:pt idx="2">
                  <c:v>0.008706982092045346</c:v>
                </c:pt>
                <c:pt idx="3">
                  <c:v>0.03746702056992901</c:v>
                </c:pt>
              </c:numCache>
            </c:numRef>
          </c:val>
        </c:ser>
        <c:ser>
          <c:idx val="2"/>
          <c:order val="2"/>
          <c:tx>
            <c:v>Difference</c:v>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'Benchmark Calculator'!$H$18:$H$21</c:f>
              <c:numCache>
                <c:ptCount val="4"/>
                <c:pt idx="0">
                  <c:v>0.01419999999999999</c:v>
                </c:pt>
                <c:pt idx="1">
                  <c:v>0.007175691364170289</c:v>
                </c:pt>
                <c:pt idx="2">
                  <c:v>0.4039650870109428</c:v>
                </c:pt>
                <c:pt idx="3">
                  <c:v>0</c:v>
                </c:pt>
              </c:numCache>
            </c:numRef>
          </c:val>
        </c:ser>
        <c:axId val="13241712"/>
        <c:axId val="52066545"/>
      </c:barChart>
      <c:catAx>
        <c:axId val="13241712"/>
        <c:scaling>
          <c:orientation val="minMax"/>
        </c:scaling>
        <c:axPos val="b"/>
        <c:delete val="0"/>
        <c:numFmt formatCode="General" sourceLinked="1"/>
        <c:majorTickMark val="none"/>
        <c:minorTickMark val="none"/>
        <c:tickLblPos val="nextTo"/>
        <c:spPr>
          <a:ln w="3175">
            <a:solidFill>
              <a:srgbClr val="808080"/>
            </a:solidFill>
          </a:ln>
        </c:spPr>
        <c:crossAx val="52066545"/>
        <c:crosses val="autoZero"/>
        <c:auto val="1"/>
        <c:lblOffset val="100"/>
        <c:tickLblSkip val="1"/>
        <c:noMultiLvlLbl val="0"/>
      </c:catAx>
      <c:valAx>
        <c:axId val="5206654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Annualized Returns</a:t>
                </a:r>
              </a:p>
            </c:rich>
          </c:tx>
          <c:layout>
            <c:manualLayout>
              <c:xMode val="factor"/>
              <c:yMode val="factor"/>
              <c:x val="-0.0207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3241712"/>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Calendar Year Returns of Your Portfolio Versus Custom Benchmark </a:t>
            </a:r>
          </a:p>
        </c:rich>
      </c:tx>
      <c:layout>
        <c:manualLayout>
          <c:xMode val="factor"/>
          <c:yMode val="factor"/>
          <c:x val="-0.00125"/>
          <c:y val="-0.0125"/>
        </c:manualLayout>
      </c:layout>
      <c:spPr>
        <a:noFill/>
        <a:ln w="3175">
          <a:noFill/>
        </a:ln>
      </c:spPr>
    </c:title>
    <c:plotArea>
      <c:layout>
        <c:manualLayout>
          <c:xMode val="edge"/>
          <c:yMode val="edge"/>
          <c:x val="0.0155"/>
          <c:y val="0.08875"/>
          <c:w val="0.9415"/>
          <c:h val="0.91975"/>
        </c:manualLayout>
      </c:layout>
      <c:barChart>
        <c:barDir val="col"/>
        <c:grouping val="clustered"/>
        <c:varyColors val="0"/>
        <c:ser>
          <c:idx val="0"/>
          <c:order val="0"/>
          <c:tx>
            <c:v>Your Portfolio</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[0]!year</c:f>
              <c:numCache>
                <c:ptCount val="6"/>
                <c:pt idx="0">
                  <c:v>2011</c:v>
                </c:pt>
                <c:pt idx="1">
                  <c:v>2010</c:v>
                </c:pt>
                <c:pt idx="2">
                  <c:v>2009</c:v>
                </c:pt>
                <c:pt idx="3">
                  <c:v>2008</c:v>
                </c:pt>
                <c:pt idx="4">
                  <c:v>2007</c:v>
                </c:pt>
                <c:pt idx="5">
                  <c:v>2006</c:v>
                </c:pt>
              </c:numCache>
            </c:numRef>
          </c:cat>
          <c:val>
            <c:numRef>
              <c:f>[0]!port</c:f>
              <c:numCache>
                <c:ptCount val="6"/>
                <c:pt idx="0">
                  <c:v>0.02</c:v>
                </c:pt>
                <c:pt idx="1">
                  <c:v>0.08</c:v>
                </c:pt>
                <c:pt idx="2">
                  <c:v>0.14</c:v>
                </c:pt>
                <c:pt idx="3">
                  <c:v>3</c:v>
                </c:pt>
                <c:pt idx="4">
                  <c:v>0.12</c:v>
                </c:pt>
                <c:pt idx="5">
                  <c:v>0.05</c:v>
                </c:pt>
              </c:numCache>
            </c:numRef>
          </c:val>
        </c:ser>
        <c:ser>
          <c:idx val="1"/>
          <c:order val="1"/>
          <c:tx>
            <c:v>Benchmark</c:v>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[0]!year</c:f>
              <c:numCache>
                <c:ptCount val="6"/>
                <c:pt idx="0">
                  <c:v>2011</c:v>
                </c:pt>
                <c:pt idx="1">
                  <c:v>2010</c:v>
                </c:pt>
                <c:pt idx="2">
                  <c:v>2009</c:v>
                </c:pt>
                <c:pt idx="3">
                  <c:v>2008</c:v>
                </c:pt>
                <c:pt idx="4">
                  <c:v>2007</c:v>
                </c:pt>
                <c:pt idx="5">
                  <c:v>2006</c:v>
                </c:pt>
              </c:numCache>
            </c:numRef>
          </c:cat>
          <c:val>
            <c:numRef>
              <c:f>[0]!bench</c:f>
              <c:numCache>
                <c:ptCount val="6"/>
                <c:pt idx="0">
                  <c:v>0.005800000000000004</c:v>
                </c:pt>
                <c:pt idx="1">
                  <c:v>0.0796</c:v>
                </c:pt>
                <c:pt idx="2">
                  <c:v>0.1336</c:v>
                </c:pt>
                <c:pt idx="3">
                  <c:v>-0.1506</c:v>
                </c:pt>
                <c:pt idx="4">
                  <c:v>-0.0011999999999999988</c:v>
                </c:pt>
                <c:pt idx="5">
                  <c:v>0.13219999999999998</c:v>
                </c:pt>
              </c:numCache>
            </c:numRef>
          </c:val>
        </c:ser>
        <c:ser>
          <c:idx val="2"/>
          <c:order val="2"/>
          <c:tx>
            <c:v>Difference</c:v>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[0]!year</c:f>
              <c:numCache>
                <c:ptCount val="6"/>
                <c:pt idx="0">
                  <c:v>2011</c:v>
                </c:pt>
                <c:pt idx="1">
                  <c:v>2010</c:v>
                </c:pt>
                <c:pt idx="2">
                  <c:v>2009</c:v>
                </c:pt>
                <c:pt idx="3">
                  <c:v>2008</c:v>
                </c:pt>
                <c:pt idx="4">
                  <c:v>2007</c:v>
                </c:pt>
                <c:pt idx="5">
                  <c:v>2006</c:v>
                </c:pt>
              </c:numCache>
            </c:numRef>
          </c:cat>
          <c:val>
            <c:numRef>
              <c:f>[0]!diff</c:f>
              <c:numCache>
                <c:ptCount val="6"/>
                <c:pt idx="0">
                  <c:v>0.014199999999999997</c:v>
                </c:pt>
                <c:pt idx="1">
                  <c:v>0.0003999999999999976</c:v>
                </c:pt>
                <c:pt idx="2">
                  <c:v>0.006400000000000017</c:v>
                </c:pt>
                <c:pt idx="3">
                  <c:v>3.1506</c:v>
                </c:pt>
                <c:pt idx="4">
                  <c:v>0.12119999999999999</c:v>
                </c:pt>
                <c:pt idx="5">
                  <c:v>-0.08219999999999998</c:v>
                </c:pt>
              </c:numCache>
            </c:numRef>
          </c:val>
        </c:ser>
        <c:axId val="42320559"/>
        <c:axId val="45340712"/>
      </c:barChart>
      <c:catAx>
        <c:axId val="42320559"/>
        <c:scaling>
          <c:orientation val="maxMin"/>
        </c:scaling>
        <c:axPos val="b"/>
        <c:delete val="0"/>
        <c:numFmt formatCode="General" sourceLinked="1"/>
        <c:majorTickMark val="none"/>
        <c:minorTickMark val="none"/>
        <c:tickLblPos val="nextTo"/>
        <c:spPr>
          <a:ln w="3175">
            <a:solidFill>
              <a:srgbClr val="808080"/>
            </a:solidFill>
          </a:ln>
        </c:spPr>
        <c:txPr>
          <a:bodyPr vert="horz" rot="60000"/>
          <a:lstStyle/>
          <a:p>
            <a:pPr>
              <a:defRPr lang="en-US" cap="none" sz="1000" b="0" i="0" u="none" baseline="0">
                <a:solidFill>
                  <a:srgbClr val="000000"/>
                </a:solidFill>
                <a:latin typeface="Calibri"/>
                <a:ea typeface="Calibri"/>
                <a:cs typeface="Calibri"/>
              </a:defRPr>
            </a:pPr>
          </a:p>
        </c:txPr>
        <c:crossAx val="45340712"/>
        <c:crosses val="autoZero"/>
        <c:auto val="1"/>
        <c:lblOffset val="100"/>
        <c:tickLblSkip val="1"/>
        <c:noMultiLvlLbl val="0"/>
      </c:catAx>
      <c:valAx>
        <c:axId val="45340712"/>
        <c:scaling>
          <c:orientation val="minMax"/>
        </c:scaling>
        <c:axPos val="r"/>
        <c:title>
          <c:tx>
            <c:rich>
              <a:bodyPr vert="horz" rot="-5400000" anchor="ctr"/>
              <a:lstStyle/>
              <a:p>
                <a:pPr algn="ctr">
                  <a:defRPr/>
                </a:pPr>
                <a:r>
                  <a:rPr lang="en-US" cap="none" sz="1000" b="1" i="0" u="none" baseline="0">
                    <a:solidFill>
                      <a:srgbClr val="000000"/>
                    </a:solidFill>
                    <a:latin typeface="Calibri"/>
                    <a:ea typeface="Calibri"/>
                    <a:cs typeface="Calibri"/>
                  </a:rPr>
                  <a:t>Calendar Year Returns</a:t>
                </a:r>
              </a:p>
            </c:rich>
          </c:tx>
          <c:layout>
            <c:manualLayout>
              <c:xMode val="factor"/>
              <c:yMode val="factor"/>
              <c:x val="-0.01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320559"/>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Annualized Returns of Your Portfolio Versus Custom Benchmark</a:t>
            </a:r>
          </a:p>
        </c:rich>
      </c:tx>
      <c:layout>
        <c:manualLayout>
          <c:xMode val="factor"/>
          <c:yMode val="factor"/>
          <c:x val="-0.00125"/>
          <c:y val="-0.01125"/>
        </c:manualLayout>
      </c:layout>
      <c:spPr>
        <a:noFill/>
        <a:ln w="3175">
          <a:noFill/>
        </a:ln>
      </c:spPr>
    </c:title>
    <c:plotArea>
      <c:layout>
        <c:manualLayout>
          <c:xMode val="edge"/>
          <c:yMode val="edge"/>
          <c:x val="0.01625"/>
          <c:y val="0.09925"/>
          <c:w val="0.969"/>
          <c:h val="0.9095"/>
        </c:manualLayout>
      </c:layout>
      <c:barChart>
        <c:barDir val="col"/>
        <c:grouping val="clustered"/>
        <c:varyColors val="0"/>
        <c:ser>
          <c:idx val="0"/>
          <c:order val="0"/>
          <c:tx>
            <c:v>Your Portfolio</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ptCount val="3"/>
                <c:pt idx="0">
                  <c:v>1 Year</c:v>
                </c:pt>
                <c:pt idx="1">
                  <c:v>3 Year</c:v>
                </c:pt>
                <c:pt idx="2">
                  <c:v>5 Year</c:v>
                </c:pt>
              </c:strCache>
            </c:strRef>
          </c:cat>
          <c:val>
            <c:numRef>
              <c:f>[0]!annport</c:f>
              <c:numCache>
                <c:ptCount val="3"/>
                <c:pt idx="0">
                  <c:v>0.020000000000000018</c:v>
                </c:pt>
                <c:pt idx="1">
                  <c:v>0.07888774380634</c:v>
                </c:pt>
                <c:pt idx="2">
                  <c:v>0.41267206910298815</c:v>
                </c:pt>
              </c:numCache>
            </c:numRef>
          </c:val>
        </c:ser>
        <c:ser>
          <c:idx val="1"/>
          <c:order val="1"/>
          <c:tx>
            <c:v>Benchmark</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Sheet'!$C$113:$C$116</c:f>
              <c:strCache>
                <c:ptCount val="3"/>
                <c:pt idx="0">
                  <c:v>1 Year</c:v>
                </c:pt>
                <c:pt idx="1">
                  <c:v>3 Year</c:v>
                </c:pt>
                <c:pt idx="2">
                  <c:v>5 Year</c:v>
                </c:pt>
              </c:strCache>
            </c:strRef>
          </c:cat>
          <c:val>
            <c:numRef>
              <c:f>[0]!annbench</c:f>
              <c:numCache>
                <c:ptCount val="3"/>
                <c:pt idx="0">
                  <c:v>0.005800000000000027</c:v>
                </c:pt>
                <c:pt idx="1">
                  <c:v>0.07171205244216972</c:v>
                </c:pt>
                <c:pt idx="2">
                  <c:v>0.008706982092045346</c:v>
                </c:pt>
              </c:numCache>
            </c:numRef>
          </c:val>
        </c:ser>
        <c:ser>
          <c:idx val="2"/>
          <c:order val="2"/>
          <c:tx>
            <c:v>Difference</c:v>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[0]!anndiff</c:f>
              <c:numCache>
                <c:ptCount val="3"/>
                <c:pt idx="0">
                  <c:v>0.01419999999999999</c:v>
                </c:pt>
                <c:pt idx="1">
                  <c:v>0.007175691364170289</c:v>
                </c:pt>
                <c:pt idx="2">
                  <c:v>0.4039650870109428</c:v>
                </c:pt>
              </c:numCache>
            </c:numRef>
          </c:val>
        </c:ser>
        <c:axId val="5413225"/>
        <c:axId val="48719026"/>
      </c:barChart>
      <c:catAx>
        <c:axId val="5413225"/>
        <c:scaling>
          <c:orientation val="minMax"/>
        </c:scaling>
        <c:axPos val="b"/>
        <c:delete val="0"/>
        <c:numFmt formatCode="General" sourceLinked="1"/>
        <c:majorTickMark val="none"/>
        <c:minorTickMark val="none"/>
        <c:tickLblPos val="nextTo"/>
        <c:spPr>
          <a:ln w="3175">
            <a:solidFill>
              <a:srgbClr val="808080"/>
            </a:solidFill>
          </a:ln>
        </c:spPr>
        <c:crossAx val="48719026"/>
        <c:crosses val="autoZero"/>
        <c:auto val="1"/>
        <c:lblOffset val="100"/>
        <c:tickLblSkip val="1"/>
        <c:noMultiLvlLbl val="0"/>
      </c:catAx>
      <c:valAx>
        <c:axId val="4871902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Annualized Returns</a:t>
                </a:r>
              </a:p>
            </c:rich>
          </c:tx>
          <c:layout>
            <c:manualLayout>
              <c:xMode val="factor"/>
              <c:yMode val="factor"/>
              <c:x val="-0.0207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413225"/>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Your Portfolio - Calendar Year Returns</a:t>
            </a:r>
          </a:p>
        </c:rich>
      </c:tx>
      <c:layout>
        <c:manualLayout>
          <c:xMode val="factor"/>
          <c:yMode val="factor"/>
          <c:x val="-0.00325"/>
          <c:y val="-0.01075"/>
        </c:manualLayout>
      </c:layout>
      <c:spPr>
        <a:noFill/>
        <a:ln w="3175">
          <a:noFill/>
        </a:ln>
      </c:spPr>
    </c:title>
    <c:plotArea>
      <c:layout>
        <c:manualLayout>
          <c:xMode val="edge"/>
          <c:yMode val="edge"/>
          <c:x val="0.0205"/>
          <c:y val="0.143"/>
          <c:w val="0.961"/>
          <c:h val="0.86125"/>
        </c:manualLayout>
      </c:layout>
      <c:barChart>
        <c:barDir val="col"/>
        <c:grouping val="clustered"/>
        <c:varyColors val="0"/>
        <c:ser>
          <c:idx val="0"/>
          <c:order val="0"/>
          <c:tx>
            <c:v>Your Portfolio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'Benchmark Comparison'!$C$42:$L$42</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'Benchmark Comparison'!$C$43:$L$43</c:f>
              <c:numCache>
                <c:ptCount val="10"/>
                <c:pt idx="4">
                  <c:v>0.05</c:v>
                </c:pt>
                <c:pt idx="5">
                  <c:v>0.12</c:v>
                </c:pt>
                <c:pt idx="6">
                  <c:v>3</c:v>
                </c:pt>
                <c:pt idx="7">
                  <c:v>0.14</c:v>
                </c:pt>
                <c:pt idx="8">
                  <c:v>0.08</c:v>
                </c:pt>
                <c:pt idx="9">
                  <c:v>0.02</c:v>
                </c:pt>
              </c:numCache>
            </c:numRef>
          </c:val>
        </c:ser>
        <c:axId val="35818051"/>
        <c:axId val="53927004"/>
      </c:barChart>
      <c:catAx>
        <c:axId val="35818051"/>
        <c:scaling>
          <c:orientation val="minMax"/>
        </c:scaling>
        <c:axPos val="b"/>
        <c:delete val="0"/>
        <c:numFmt formatCode="General" sourceLinked="1"/>
        <c:majorTickMark val="none"/>
        <c:minorTickMark val="none"/>
        <c:tickLblPos val="nextTo"/>
        <c:spPr>
          <a:ln w="3175">
            <a:solidFill>
              <a:srgbClr val="808080"/>
            </a:solidFill>
          </a:ln>
        </c:spPr>
        <c:crossAx val="53927004"/>
        <c:crosses val="autoZero"/>
        <c:auto val="1"/>
        <c:lblOffset val="100"/>
        <c:tickLblSkip val="1"/>
        <c:noMultiLvlLbl val="0"/>
      </c:catAx>
      <c:valAx>
        <c:axId val="5392700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Calendar Year Returns</a:t>
                </a:r>
              </a:p>
            </c:rich>
          </c:tx>
          <c:layout>
            <c:manualLayout>
              <c:xMode val="factor"/>
              <c:yMode val="factor"/>
              <c:x val="-0.026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818051"/>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Your Portfolio - Annualized Returns</a:t>
            </a:r>
          </a:p>
        </c:rich>
      </c:tx>
      <c:layout>
        <c:manualLayout>
          <c:xMode val="factor"/>
          <c:yMode val="factor"/>
          <c:x val="-0.0015"/>
          <c:y val="-0.01075"/>
        </c:manualLayout>
      </c:layout>
      <c:spPr>
        <a:noFill/>
        <a:ln w="3175">
          <a:noFill/>
        </a:ln>
      </c:spPr>
    </c:title>
    <c:plotArea>
      <c:layout>
        <c:manualLayout>
          <c:xMode val="edge"/>
          <c:yMode val="edge"/>
          <c:x val="0.0205"/>
          <c:y val="0.143"/>
          <c:w val="0.961"/>
          <c:h val="0.86125"/>
        </c:manualLayout>
      </c:layout>
      <c:barChart>
        <c:barDir val="col"/>
        <c:grouping val="clustered"/>
        <c:varyColors val="0"/>
        <c:ser>
          <c:idx val="0"/>
          <c:order val="0"/>
          <c:tx>
            <c:v>Your Portfolio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'Calculation Sheet'!$B$19:$B$22</c:f>
              <c:strCache/>
            </c:strRef>
          </c:cat>
          <c:val>
            <c:numRef>
              <c:f>'Calculation Sheet'!$C$19:$C$22</c:f>
              <c:numCache/>
            </c:numRef>
          </c:val>
        </c:ser>
        <c:axId val="15580989"/>
        <c:axId val="6011174"/>
      </c:barChart>
      <c:catAx>
        <c:axId val="15580989"/>
        <c:scaling>
          <c:orientation val="minMax"/>
        </c:scaling>
        <c:axPos val="b"/>
        <c:delete val="0"/>
        <c:numFmt formatCode="General" sourceLinked="1"/>
        <c:majorTickMark val="none"/>
        <c:minorTickMark val="none"/>
        <c:tickLblPos val="nextTo"/>
        <c:spPr>
          <a:ln w="3175">
            <a:solidFill>
              <a:srgbClr val="808080"/>
            </a:solidFill>
          </a:ln>
        </c:spPr>
        <c:crossAx val="6011174"/>
        <c:crosses val="autoZero"/>
        <c:auto val="1"/>
        <c:lblOffset val="100"/>
        <c:tickLblSkip val="1"/>
        <c:noMultiLvlLbl val="0"/>
      </c:catAx>
      <c:valAx>
        <c:axId val="601117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Calendar Year Returns</a:t>
                </a:r>
              </a:p>
            </c:rich>
          </c:tx>
          <c:layout>
            <c:manualLayout>
              <c:xMode val="factor"/>
              <c:yMode val="factor"/>
              <c:x val="-0.026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5580989"/>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Calendar Year Returns of Your Portfolio Versus Benchmark 
</a:t>
            </a:r>
            <a:r>
              <a:rPr lang="en-US" cap="none" sz="1200" b="1" i="0" u="none" baseline="0">
                <a:solidFill>
                  <a:srgbClr val="000000"/>
                </a:solidFill>
                <a:latin typeface="Calibri"/>
                <a:ea typeface="Calibri"/>
                <a:cs typeface="Calibri"/>
              </a:rPr>
              <a:t>(Using Financial Adviser WITH Financial Planning)</a:t>
            </a:r>
          </a:p>
        </c:rich>
      </c:tx>
      <c:layout>
        <c:manualLayout>
          <c:xMode val="factor"/>
          <c:yMode val="factor"/>
          <c:x val="-0.0025"/>
          <c:y val="-0.01325"/>
        </c:manualLayout>
      </c:layout>
      <c:spPr>
        <a:noFill/>
        <a:ln w="3175">
          <a:noFill/>
        </a:ln>
      </c:spPr>
    </c:title>
    <c:plotArea>
      <c:layout>
        <c:manualLayout>
          <c:xMode val="edge"/>
          <c:yMode val="edge"/>
          <c:x val="0.01625"/>
          <c:y val="0.131"/>
          <c:w val="0.969"/>
          <c:h val="0.87625"/>
        </c:manualLayout>
      </c:layout>
      <c:barChart>
        <c:barDir val="col"/>
        <c:grouping val="clustered"/>
        <c:varyColors val="0"/>
        <c:ser>
          <c:idx val="0"/>
          <c:order val="0"/>
          <c:tx>
            <c:v>Your Portfolio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'Benchmark Comparison'!$C$42:$L$42</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'Benchmark Comparison'!$C$43:$L$43</c:f>
              <c:numCache>
                <c:ptCount val="10"/>
                <c:pt idx="4">
                  <c:v>0.05</c:v>
                </c:pt>
                <c:pt idx="5">
                  <c:v>0.12</c:v>
                </c:pt>
                <c:pt idx="6">
                  <c:v>3</c:v>
                </c:pt>
                <c:pt idx="7">
                  <c:v>0.14</c:v>
                </c:pt>
                <c:pt idx="8">
                  <c:v>0.08</c:v>
                </c:pt>
                <c:pt idx="9">
                  <c:v>0.02</c:v>
                </c:pt>
              </c:numCache>
            </c:numRef>
          </c:val>
        </c:ser>
        <c:ser>
          <c:idx val="1"/>
          <c:order val="1"/>
          <c:tx>
            <c:v>Benchmark</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'Calculation Sheet'!$D$123:$M$123</c:f>
              <c:numCache/>
            </c:numRef>
          </c:val>
        </c:ser>
        <c:ser>
          <c:idx val="2"/>
          <c:order val="2"/>
          <c:tx>
            <c:v>Difference</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'Calculation Sheet'!$D$125:$M$125</c:f>
              <c:numCache/>
            </c:numRef>
          </c:val>
        </c:ser>
        <c:axId val="54100567"/>
        <c:axId val="17143056"/>
      </c:barChart>
      <c:catAx>
        <c:axId val="54100567"/>
        <c:scaling>
          <c:orientation val="minMax"/>
        </c:scaling>
        <c:axPos val="b"/>
        <c:delete val="0"/>
        <c:numFmt formatCode="General" sourceLinked="1"/>
        <c:majorTickMark val="none"/>
        <c:minorTickMark val="none"/>
        <c:tickLblPos val="nextTo"/>
        <c:spPr>
          <a:ln w="3175">
            <a:solidFill>
              <a:srgbClr val="808080"/>
            </a:solidFill>
          </a:ln>
        </c:spPr>
        <c:crossAx val="17143056"/>
        <c:crosses val="autoZero"/>
        <c:auto val="1"/>
        <c:lblOffset val="100"/>
        <c:tickLblSkip val="1"/>
        <c:noMultiLvlLbl val="0"/>
      </c:catAx>
      <c:valAx>
        <c:axId val="1714305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Calendar Year Returns</a:t>
                </a:r>
              </a:p>
            </c:rich>
          </c:tx>
          <c:layout>
            <c:manualLayout>
              <c:xMode val="factor"/>
              <c:yMode val="factor"/>
              <c:x val="-0.02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4100567"/>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342900</xdr:rowOff>
    </xdr:from>
    <xdr:to>
      <xdr:col>10</xdr:col>
      <xdr:colOff>523875</xdr:colOff>
      <xdr:row>0</xdr:row>
      <xdr:rowOff>1971675</xdr:rowOff>
    </xdr:to>
    <xdr:pic>
      <xdr:nvPicPr>
        <xdr:cNvPr id="1" name="Picture 1" descr="MS logo w tagline (CMYK).eps"/>
        <xdr:cNvPicPr preferRelativeResize="1">
          <a:picLocks noChangeAspect="1"/>
        </xdr:cNvPicPr>
      </xdr:nvPicPr>
      <xdr:blipFill>
        <a:blip r:embed="rId1"/>
        <a:stretch>
          <a:fillRect/>
        </a:stretch>
      </xdr:blipFill>
      <xdr:spPr>
        <a:xfrm>
          <a:off x="590550" y="342900"/>
          <a:ext cx="6219825" cy="1619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47625</xdr:rowOff>
    </xdr:from>
    <xdr:to>
      <xdr:col>26</xdr:col>
      <xdr:colOff>19050</xdr:colOff>
      <xdr:row>23</xdr:row>
      <xdr:rowOff>57150</xdr:rowOff>
    </xdr:to>
    <xdr:graphicFrame>
      <xdr:nvGraphicFramePr>
        <xdr:cNvPr id="1" name="Chart 1"/>
        <xdr:cNvGraphicFramePr/>
      </xdr:nvGraphicFramePr>
      <xdr:xfrm>
        <a:off x="7343775" y="2771775"/>
        <a:ext cx="7105650" cy="323850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23</xdr:row>
      <xdr:rowOff>104775</xdr:rowOff>
    </xdr:from>
    <xdr:to>
      <xdr:col>26</xdr:col>
      <xdr:colOff>19050</xdr:colOff>
      <xdr:row>44</xdr:row>
      <xdr:rowOff>9525</xdr:rowOff>
    </xdr:to>
    <xdr:graphicFrame>
      <xdr:nvGraphicFramePr>
        <xdr:cNvPr id="2" name="Chart 2"/>
        <xdr:cNvGraphicFramePr/>
      </xdr:nvGraphicFramePr>
      <xdr:xfrm>
        <a:off x="7343775" y="6057900"/>
        <a:ext cx="7105650" cy="3333750"/>
      </xdr:xfrm>
      <a:graphic>
        <a:graphicData uri="http://schemas.openxmlformats.org/drawingml/2006/chart">
          <c:chart xmlns:c="http://schemas.openxmlformats.org/drawingml/2006/chart" r:id="rId2"/>
        </a:graphicData>
      </a:graphic>
    </xdr:graphicFrame>
    <xdr:clientData/>
  </xdr:twoCellAnchor>
  <xdr:twoCellAnchor>
    <xdr:from>
      <xdr:col>13</xdr:col>
      <xdr:colOff>276225</xdr:colOff>
      <xdr:row>1</xdr:row>
      <xdr:rowOff>104775</xdr:rowOff>
    </xdr:from>
    <xdr:to>
      <xdr:col>13</xdr:col>
      <xdr:colOff>276225</xdr:colOff>
      <xdr:row>43</xdr:row>
      <xdr:rowOff>28575</xdr:rowOff>
    </xdr:to>
    <xdr:sp>
      <xdr:nvSpPr>
        <xdr:cNvPr id="3" name="Straight Connector 5"/>
        <xdr:cNvSpPr>
          <a:spLocks/>
        </xdr:cNvSpPr>
      </xdr:nvSpPr>
      <xdr:spPr>
        <a:xfrm>
          <a:off x="7029450" y="2562225"/>
          <a:ext cx="0" cy="678180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590550</xdr:colOff>
      <xdr:row>0</xdr:row>
      <xdr:rowOff>342900</xdr:rowOff>
    </xdr:from>
    <xdr:to>
      <xdr:col>13</xdr:col>
      <xdr:colOff>0</xdr:colOff>
      <xdr:row>0</xdr:row>
      <xdr:rowOff>1971675</xdr:rowOff>
    </xdr:to>
    <xdr:pic>
      <xdr:nvPicPr>
        <xdr:cNvPr id="4" name="Picture 4" descr="MS logo w tagline (CMYK).eps"/>
        <xdr:cNvPicPr preferRelativeResize="1">
          <a:picLocks noChangeAspect="1"/>
        </xdr:cNvPicPr>
      </xdr:nvPicPr>
      <xdr:blipFill>
        <a:blip r:embed="rId3"/>
        <a:stretch>
          <a:fillRect/>
        </a:stretch>
      </xdr:blipFill>
      <xdr:spPr>
        <a:xfrm>
          <a:off x="590550" y="342900"/>
          <a:ext cx="6162675" cy="1619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12</xdr:col>
      <xdr:colOff>571500</xdr:colOff>
      <xdr:row>20</xdr:row>
      <xdr:rowOff>180975</xdr:rowOff>
    </xdr:to>
    <xdr:graphicFrame>
      <xdr:nvGraphicFramePr>
        <xdr:cNvPr id="1" name="Chart 1"/>
        <xdr:cNvGraphicFramePr/>
      </xdr:nvGraphicFramePr>
      <xdr:xfrm>
        <a:off x="57150" y="76200"/>
        <a:ext cx="7600950" cy="391477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21</xdr:row>
      <xdr:rowOff>38100</xdr:rowOff>
    </xdr:from>
    <xdr:to>
      <xdr:col>12</xdr:col>
      <xdr:colOff>571500</xdr:colOff>
      <xdr:row>39</xdr:row>
      <xdr:rowOff>114300</xdr:rowOff>
    </xdr:to>
    <xdr:graphicFrame>
      <xdr:nvGraphicFramePr>
        <xdr:cNvPr id="2" name="Chart 2"/>
        <xdr:cNvGraphicFramePr/>
      </xdr:nvGraphicFramePr>
      <xdr:xfrm>
        <a:off x="57150" y="4038600"/>
        <a:ext cx="7600950" cy="3505200"/>
      </xdr:xfrm>
      <a:graphic>
        <a:graphicData uri="http://schemas.openxmlformats.org/drawingml/2006/chart">
          <c:chart xmlns:c="http://schemas.openxmlformats.org/drawingml/2006/chart" r:id="rId2"/>
        </a:graphicData>
      </a:graphic>
    </xdr:graphicFrame>
    <xdr:clientData/>
  </xdr:twoCellAnchor>
  <xdr:twoCellAnchor>
    <xdr:from>
      <xdr:col>13</xdr:col>
      <xdr:colOff>47625</xdr:colOff>
      <xdr:row>0</xdr:row>
      <xdr:rowOff>85725</xdr:rowOff>
    </xdr:from>
    <xdr:to>
      <xdr:col>25</xdr:col>
      <xdr:colOff>561975</xdr:colOff>
      <xdr:row>21</xdr:row>
      <xdr:rowOff>0</xdr:rowOff>
    </xdr:to>
    <xdr:graphicFrame>
      <xdr:nvGraphicFramePr>
        <xdr:cNvPr id="3" name="Chart 3"/>
        <xdr:cNvGraphicFramePr/>
      </xdr:nvGraphicFramePr>
      <xdr:xfrm>
        <a:off x="7724775" y="85725"/>
        <a:ext cx="7600950" cy="3914775"/>
      </xdr:xfrm>
      <a:graphic>
        <a:graphicData uri="http://schemas.openxmlformats.org/drawingml/2006/chart">
          <c:chart xmlns:c="http://schemas.openxmlformats.org/drawingml/2006/chart" r:id="rId3"/>
        </a:graphicData>
      </a:graphic>
    </xdr:graphicFrame>
    <xdr:clientData/>
  </xdr:twoCellAnchor>
  <xdr:twoCellAnchor>
    <xdr:from>
      <xdr:col>13</xdr:col>
      <xdr:colOff>9525</xdr:colOff>
      <xdr:row>21</xdr:row>
      <xdr:rowOff>38100</xdr:rowOff>
    </xdr:from>
    <xdr:to>
      <xdr:col>25</xdr:col>
      <xdr:colOff>523875</xdr:colOff>
      <xdr:row>39</xdr:row>
      <xdr:rowOff>114300</xdr:rowOff>
    </xdr:to>
    <xdr:graphicFrame>
      <xdr:nvGraphicFramePr>
        <xdr:cNvPr id="4" name="Chart 4"/>
        <xdr:cNvGraphicFramePr/>
      </xdr:nvGraphicFramePr>
      <xdr:xfrm>
        <a:off x="7686675" y="4038600"/>
        <a:ext cx="7600950" cy="35052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5</xdr:col>
      <xdr:colOff>123825</xdr:colOff>
      <xdr:row>37</xdr:row>
      <xdr:rowOff>76200</xdr:rowOff>
    </xdr:to>
    <xdr:graphicFrame>
      <xdr:nvGraphicFramePr>
        <xdr:cNvPr id="1" name="Chart 2"/>
        <xdr:cNvGraphicFramePr/>
      </xdr:nvGraphicFramePr>
      <xdr:xfrm>
        <a:off x="0" y="4381500"/>
        <a:ext cx="6067425" cy="2743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5</xdr:col>
      <xdr:colOff>123825</xdr:colOff>
      <xdr:row>52</xdr:row>
      <xdr:rowOff>76200</xdr:rowOff>
    </xdr:to>
    <xdr:graphicFrame>
      <xdr:nvGraphicFramePr>
        <xdr:cNvPr id="2" name="Chart 3"/>
        <xdr:cNvGraphicFramePr/>
      </xdr:nvGraphicFramePr>
      <xdr:xfrm>
        <a:off x="0" y="7239000"/>
        <a:ext cx="6067425" cy="2743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53</xdr:row>
      <xdr:rowOff>0</xdr:rowOff>
    </xdr:from>
    <xdr:to>
      <xdr:col>7</xdr:col>
      <xdr:colOff>561975</xdr:colOff>
      <xdr:row>76</xdr:row>
      <xdr:rowOff>28575</xdr:rowOff>
    </xdr:to>
    <xdr:graphicFrame>
      <xdr:nvGraphicFramePr>
        <xdr:cNvPr id="3" name="Chart 4"/>
        <xdr:cNvGraphicFramePr/>
      </xdr:nvGraphicFramePr>
      <xdr:xfrm>
        <a:off x="0" y="10096500"/>
        <a:ext cx="7686675" cy="44100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77</xdr:row>
      <xdr:rowOff>0</xdr:rowOff>
    </xdr:from>
    <xdr:to>
      <xdr:col>7</xdr:col>
      <xdr:colOff>209550</xdr:colOff>
      <xdr:row>100</xdr:row>
      <xdr:rowOff>9525</xdr:rowOff>
    </xdr:to>
    <xdr:graphicFrame>
      <xdr:nvGraphicFramePr>
        <xdr:cNvPr id="4" name="Chart 5"/>
        <xdr:cNvGraphicFramePr/>
      </xdr:nvGraphicFramePr>
      <xdr:xfrm>
        <a:off x="0" y="14668500"/>
        <a:ext cx="7334250" cy="43910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L48"/>
  <sheetViews>
    <sheetView showGridLines="0" zoomScalePageLayoutView="0" workbookViewId="0" topLeftCell="A1">
      <selection activeCell="F10" sqref="F10"/>
    </sheetView>
  </sheetViews>
  <sheetFormatPr defaultColWidth="8.8515625" defaultRowHeight="15.75" customHeight="1"/>
  <cols>
    <col min="1" max="1" width="8.8515625" style="55" customWidth="1"/>
    <col min="2" max="2" width="1.7109375" style="55" customWidth="1"/>
    <col min="3" max="3" width="22.8515625" style="55" bestFit="1" customWidth="1"/>
    <col min="4" max="4" width="12.7109375" style="55" customWidth="1"/>
    <col min="5" max="5" width="0.85546875" style="56" customWidth="1"/>
    <col min="6" max="6" width="32.8515625" style="55" customWidth="1"/>
    <col min="7" max="7" width="8.8515625" style="55" customWidth="1"/>
    <col min="8" max="10" width="1.8515625" style="55" customWidth="1"/>
    <col min="11" max="11" width="60.7109375" style="57" customWidth="1"/>
    <col min="12" max="16384" width="8.8515625" style="55" customWidth="1"/>
  </cols>
  <sheetData>
    <row r="1" spans="1:12" ht="193.5" customHeight="1" thickBot="1">
      <c r="A1" s="95"/>
      <c r="B1" s="96"/>
      <c r="C1" s="96"/>
      <c r="D1" s="96"/>
      <c r="E1" s="96"/>
      <c r="F1" s="96"/>
      <c r="G1" s="96"/>
      <c r="H1" s="96"/>
      <c r="I1" s="96"/>
      <c r="J1" s="96"/>
      <c r="K1" s="96"/>
      <c r="L1" s="96"/>
    </row>
    <row r="2" spans="2:12" ht="15.75" customHeight="1">
      <c r="B2" s="58"/>
      <c r="C2" s="59"/>
      <c r="D2" s="59"/>
      <c r="E2" s="60"/>
      <c r="F2" s="59"/>
      <c r="G2" s="61"/>
      <c r="L2" s="57"/>
    </row>
    <row r="3" spans="2:12" ht="15.75" customHeight="1">
      <c r="B3" s="62"/>
      <c r="C3" s="25" t="s">
        <v>79</v>
      </c>
      <c r="D3" s="63"/>
      <c r="E3" s="48"/>
      <c r="F3" s="63"/>
      <c r="G3" s="64"/>
      <c r="K3" s="65" t="s">
        <v>78</v>
      </c>
      <c r="L3" s="57"/>
    </row>
    <row r="4" spans="2:12" ht="15.75" customHeight="1">
      <c r="B4" s="62"/>
      <c r="C4" s="63"/>
      <c r="D4" s="63"/>
      <c r="E4" s="48"/>
      <c r="F4" s="63"/>
      <c r="G4" s="64"/>
      <c r="L4" s="57"/>
    </row>
    <row r="5" spans="2:12" ht="15.75" customHeight="1">
      <c r="B5" s="62"/>
      <c r="C5" s="63"/>
      <c r="D5" s="28" t="s">
        <v>35</v>
      </c>
      <c r="E5" s="48"/>
      <c r="F5" s="29" t="s">
        <v>36</v>
      </c>
      <c r="G5" s="64"/>
      <c r="K5" s="94" t="s">
        <v>84</v>
      </c>
      <c r="L5" s="57"/>
    </row>
    <row r="6" spans="2:12" ht="15.75" customHeight="1">
      <c r="B6" s="62"/>
      <c r="C6" s="63"/>
      <c r="D6" s="63"/>
      <c r="E6" s="48"/>
      <c r="F6" s="63"/>
      <c r="G6" s="64"/>
      <c r="K6" s="94"/>
      <c r="L6" s="66"/>
    </row>
    <row r="7" spans="2:12" ht="15.75" customHeight="1">
      <c r="B7" s="62"/>
      <c r="C7" s="49" t="s">
        <v>66</v>
      </c>
      <c r="D7" s="89">
        <v>40544</v>
      </c>
      <c r="E7" s="67"/>
      <c r="F7" s="90">
        <v>-100000</v>
      </c>
      <c r="G7" s="64"/>
      <c r="K7" s="94" t="s">
        <v>85</v>
      </c>
      <c r="L7" s="57"/>
    </row>
    <row r="8" spans="2:12" ht="15.75" customHeight="1">
      <c r="B8" s="62"/>
      <c r="C8" s="63"/>
      <c r="D8" s="91"/>
      <c r="E8" s="48"/>
      <c r="F8" s="92"/>
      <c r="G8" s="64"/>
      <c r="K8" s="94"/>
      <c r="L8" s="57"/>
    </row>
    <row r="9" spans="2:12" ht="15.75" customHeight="1">
      <c r="B9" s="62"/>
      <c r="C9" s="63"/>
      <c r="D9" s="91">
        <v>40575</v>
      </c>
      <c r="E9" s="48"/>
      <c r="F9" s="92">
        <v>-2500</v>
      </c>
      <c r="G9" s="64"/>
      <c r="K9" s="94" t="s">
        <v>68</v>
      </c>
      <c r="L9" s="57"/>
    </row>
    <row r="10" spans="2:12" ht="15.75" customHeight="1">
      <c r="B10" s="62"/>
      <c r="C10" s="63"/>
      <c r="D10" s="91"/>
      <c r="E10" s="48"/>
      <c r="F10" s="92"/>
      <c r="G10" s="64"/>
      <c r="K10" s="94"/>
      <c r="L10" s="57"/>
    </row>
    <row r="11" spans="2:12" ht="15.75" customHeight="1">
      <c r="B11" s="62"/>
      <c r="C11" s="63"/>
      <c r="D11" s="91"/>
      <c r="E11" s="48"/>
      <c r="F11" s="92"/>
      <c r="G11" s="64"/>
      <c r="K11" s="94" t="s">
        <v>0</v>
      </c>
      <c r="L11" s="57"/>
    </row>
    <row r="12" spans="2:12" ht="15.75" customHeight="1">
      <c r="B12" s="62"/>
      <c r="C12" s="63"/>
      <c r="D12" s="91"/>
      <c r="E12" s="48"/>
      <c r="F12" s="92"/>
      <c r="G12" s="64"/>
      <c r="K12" s="94"/>
      <c r="L12" s="57"/>
    </row>
    <row r="13" spans="2:12" ht="15.75" customHeight="1">
      <c r="B13" s="62"/>
      <c r="C13" s="63"/>
      <c r="D13" s="91"/>
      <c r="E13" s="48"/>
      <c r="F13" s="92"/>
      <c r="G13" s="64"/>
      <c r="K13" s="94" t="s">
        <v>76</v>
      </c>
      <c r="L13" s="57"/>
    </row>
    <row r="14" spans="2:12" ht="15.75" customHeight="1">
      <c r="B14" s="62"/>
      <c r="C14" s="63"/>
      <c r="D14" s="91"/>
      <c r="E14" s="48"/>
      <c r="F14" s="92"/>
      <c r="G14" s="64"/>
      <c r="K14" s="94"/>
      <c r="L14" s="57"/>
    </row>
    <row r="15" spans="2:12" ht="15.75" customHeight="1">
      <c r="B15" s="62"/>
      <c r="C15" s="63"/>
      <c r="D15" s="91"/>
      <c r="E15" s="48"/>
      <c r="F15" s="92"/>
      <c r="G15" s="64"/>
      <c r="K15" s="94" t="s">
        <v>75</v>
      </c>
      <c r="L15" s="57"/>
    </row>
    <row r="16" spans="2:12" ht="15.75" customHeight="1">
      <c r="B16" s="62"/>
      <c r="C16" s="63"/>
      <c r="D16" s="91"/>
      <c r="E16" s="48"/>
      <c r="F16" s="92"/>
      <c r="G16" s="64"/>
      <c r="K16" s="94"/>
      <c r="L16" s="57"/>
    </row>
    <row r="17" spans="2:12" ht="15.75" customHeight="1">
      <c r="B17" s="62"/>
      <c r="C17" s="63"/>
      <c r="D17" s="91"/>
      <c r="E17" s="48"/>
      <c r="F17" s="92"/>
      <c r="G17" s="64"/>
      <c r="K17" s="94"/>
      <c r="L17" s="57"/>
    </row>
    <row r="18" spans="2:12" ht="15.75" customHeight="1">
      <c r="B18" s="62"/>
      <c r="C18" s="63"/>
      <c r="D18" s="91"/>
      <c r="E18" s="48"/>
      <c r="F18" s="92"/>
      <c r="G18" s="64"/>
      <c r="K18" s="94"/>
      <c r="L18" s="57"/>
    </row>
    <row r="19" spans="2:12" ht="15.75" customHeight="1">
      <c r="B19" s="62"/>
      <c r="C19" s="63"/>
      <c r="D19" s="91"/>
      <c r="E19" s="48"/>
      <c r="F19" s="92"/>
      <c r="G19" s="64"/>
      <c r="K19" s="66"/>
      <c r="L19" s="57"/>
    </row>
    <row r="20" spans="2:12" ht="15.75" customHeight="1">
      <c r="B20" s="62"/>
      <c r="C20" s="63"/>
      <c r="D20" s="91"/>
      <c r="E20" s="48"/>
      <c r="F20" s="92"/>
      <c r="G20" s="64"/>
      <c r="K20" s="74" t="s">
        <v>80</v>
      </c>
      <c r="L20" s="57"/>
    </row>
    <row r="21" spans="2:12" ht="15.75" customHeight="1">
      <c r="B21" s="62"/>
      <c r="C21" s="63"/>
      <c r="D21" s="91"/>
      <c r="E21" s="48"/>
      <c r="F21" s="92"/>
      <c r="G21" s="64"/>
      <c r="K21" s="66"/>
      <c r="L21" s="54"/>
    </row>
    <row r="22" spans="2:12" ht="15.75" customHeight="1">
      <c r="B22" s="62"/>
      <c r="C22" s="63"/>
      <c r="D22" s="91"/>
      <c r="E22" s="48"/>
      <c r="F22" s="92"/>
      <c r="G22" s="64"/>
      <c r="K22" s="76" t="s">
        <v>77</v>
      </c>
      <c r="L22" s="57"/>
    </row>
    <row r="23" spans="2:12" ht="15.75" customHeight="1">
      <c r="B23" s="62"/>
      <c r="C23" s="63"/>
      <c r="D23" s="91">
        <v>40787</v>
      </c>
      <c r="E23" s="48"/>
      <c r="F23" s="92">
        <v>10000</v>
      </c>
      <c r="G23" s="64"/>
      <c r="K23" s="97" t="s">
        <v>82</v>
      </c>
      <c r="L23" s="57"/>
    </row>
    <row r="24" spans="2:12" ht="15.75" customHeight="1">
      <c r="B24" s="62"/>
      <c r="C24" s="63"/>
      <c r="D24" s="91"/>
      <c r="E24" s="48"/>
      <c r="F24" s="92"/>
      <c r="G24" s="64"/>
      <c r="K24" s="97"/>
      <c r="L24" s="57"/>
    </row>
    <row r="25" spans="2:12" ht="15.75" customHeight="1">
      <c r="B25" s="62"/>
      <c r="C25" s="63"/>
      <c r="D25" s="91"/>
      <c r="E25" s="48"/>
      <c r="F25" s="92"/>
      <c r="G25" s="64"/>
      <c r="K25" s="97"/>
      <c r="L25" s="68"/>
    </row>
    <row r="26" spans="2:12" ht="15.75" customHeight="1">
      <c r="B26" s="62"/>
      <c r="C26" s="63"/>
      <c r="D26" s="91"/>
      <c r="E26" s="48"/>
      <c r="F26" s="92"/>
      <c r="G26" s="64"/>
      <c r="K26" s="97"/>
      <c r="L26" s="54"/>
    </row>
    <row r="27" spans="2:12" ht="15.75" customHeight="1">
      <c r="B27" s="62"/>
      <c r="C27" s="63"/>
      <c r="D27" s="91"/>
      <c r="E27" s="48"/>
      <c r="F27" s="92"/>
      <c r="G27" s="64"/>
      <c r="K27" s="75"/>
      <c r="L27" s="54"/>
    </row>
    <row r="28" spans="2:12" ht="15.75" customHeight="1">
      <c r="B28" s="62"/>
      <c r="C28" s="63"/>
      <c r="D28" s="91"/>
      <c r="E28" s="48"/>
      <c r="F28" s="92"/>
      <c r="G28" s="64"/>
      <c r="K28" s="98" t="s">
        <v>83</v>
      </c>
      <c r="L28" s="54"/>
    </row>
    <row r="29" spans="2:12" ht="15.75" customHeight="1">
      <c r="B29" s="62"/>
      <c r="C29" s="63"/>
      <c r="D29" s="91"/>
      <c r="E29" s="48"/>
      <c r="F29" s="92"/>
      <c r="G29" s="64"/>
      <c r="K29" s="98"/>
      <c r="L29" s="54"/>
    </row>
    <row r="30" spans="2:12" ht="15.75" customHeight="1">
      <c r="B30" s="62"/>
      <c r="C30" s="63"/>
      <c r="D30" s="91"/>
      <c r="E30" s="48"/>
      <c r="F30" s="92"/>
      <c r="G30" s="64"/>
      <c r="K30" s="98"/>
      <c r="L30" s="54"/>
    </row>
    <row r="31" spans="2:12" ht="15.75" customHeight="1">
      <c r="B31" s="62"/>
      <c r="C31" s="63"/>
      <c r="D31" s="91"/>
      <c r="E31" s="48"/>
      <c r="F31" s="92"/>
      <c r="G31" s="64"/>
      <c r="K31" s="98"/>
      <c r="L31" s="54"/>
    </row>
    <row r="32" spans="2:12" ht="15.75" customHeight="1">
      <c r="B32" s="62"/>
      <c r="C32" s="63"/>
      <c r="D32" s="91"/>
      <c r="E32" s="48"/>
      <c r="F32" s="92"/>
      <c r="G32" s="64"/>
      <c r="K32" s="66"/>
      <c r="L32" s="54"/>
    </row>
    <row r="33" spans="2:12" ht="15.75" customHeight="1">
      <c r="B33" s="62"/>
      <c r="C33" s="49" t="s">
        <v>67</v>
      </c>
      <c r="D33" s="89">
        <v>40908</v>
      </c>
      <c r="E33" s="67"/>
      <c r="F33" s="90">
        <v>90000</v>
      </c>
      <c r="G33" s="64"/>
      <c r="K33" s="66"/>
      <c r="L33" s="54"/>
    </row>
    <row r="34" spans="2:12" ht="15.75" customHeight="1">
      <c r="B34" s="62"/>
      <c r="C34" s="63"/>
      <c r="D34" s="63"/>
      <c r="E34" s="48"/>
      <c r="F34" s="63"/>
      <c r="G34" s="64"/>
      <c r="K34" s="66"/>
      <c r="L34" s="57"/>
    </row>
    <row r="35" spans="2:12" ht="15.75" customHeight="1">
      <c r="B35" s="62"/>
      <c r="C35" s="93" t="s">
        <v>81</v>
      </c>
      <c r="D35" s="93"/>
      <c r="E35" s="52"/>
      <c r="F35" s="53">
        <f>XIRR(F7:F33,D7:D33)</f>
        <v>-0.02533715069293976</v>
      </c>
      <c r="G35" s="64"/>
      <c r="K35" s="66"/>
      <c r="L35" s="57"/>
    </row>
    <row r="36" spans="2:12" ht="15.75" customHeight="1" thickBot="1">
      <c r="B36" s="69"/>
      <c r="C36" s="70"/>
      <c r="D36" s="70"/>
      <c r="E36" s="71"/>
      <c r="F36" s="70"/>
      <c r="G36" s="72"/>
      <c r="K36" s="66"/>
      <c r="L36" s="57"/>
    </row>
    <row r="37" ht="15.75" customHeight="1">
      <c r="K37" s="66"/>
    </row>
    <row r="38" ht="15.75" customHeight="1">
      <c r="K38" s="66"/>
    </row>
    <row r="39" ht="15.75" customHeight="1">
      <c r="K39" s="66"/>
    </row>
    <row r="40" ht="15.75" customHeight="1">
      <c r="K40" s="66"/>
    </row>
    <row r="41" ht="15.75" customHeight="1">
      <c r="K41" s="66"/>
    </row>
    <row r="42" ht="15.75" customHeight="1">
      <c r="K42" s="66"/>
    </row>
    <row r="45" ht="15.75" customHeight="1">
      <c r="K45" s="73"/>
    </row>
    <row r="46" ht="15.75" customHeight="1">
      <c r="K46" s="73"/>
    </row>
    <row r="47" ht="15.75" customHeight="1">
      <c r="K47" s="73"/>
    </row>
    <row r="48" ht="15.75" customHeight="1">
      <c r="K48" s="73"/>
    </row>
  </sheetData>
  <sheetProtection/>
  <mergeCells count="10">
    <mergeCell ref="C35:D35"/>
    <mergeCell ref="K13:K14"/>
    <mergeCell ref="A1:L1"/>
    <mergeCell ref="K23:K26"/>
    <mergeCell ref="K28:K31"/>
    <mergeCell ref="K5:K6"/>
    <mergeCell ref="K7:K8"/>
    <mergeCell ref="K9:K10"/>
    <mergeCell ref="K11:K12"/>
    <mergeCell ref="K15:K18"/>
  </mergeCell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Z48"/>
  <sheetViews>
    <sheetView showGridLines="0" tabSelected="1" zoomScalePageLayoutView="0" workbookViewId="0" topLeftCell="A1">
      <selection activeCell="L31" sqref="L31"/>
    </sheetView>
  </sheetViews>
  <sheetFormatPr defaultColWidth="8.8515625" defaultRowHeight="15"/>
  <cols>
    <col min="1" max="1" width="8.8515625" style="20" customWidth="1"/>
    <col min="2" max="2" width="1.28515625" style="20" customWidth="1"/>
    <col min="3" max="5" width="8.8515625" style="20" customWidth="1"/>
    <col min="6" max="6" width="9.7109375" style="20" bestFit="1" customWidth="1"/>
    <col min="7" max="12" width="8.8515625" style="20" customWidth="1"/>
    <col min="13" max="13" width="1.7109375" style="20" customWidth="1"/>
    <col min="14" max="16384" width="8.8515625" style="20" customWidth="1"/>
  </cols>
  <sheetData>
    <row r="1" spans="1:26" ht="193.5" customHeight="1">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2:15" s="78" customFormat="1" ht="21">
      <c r="B2" s="77" t="s">
        <v>1</v>
      </c>
      <c r="C2" s="77"/>
      <c r="D2" s="77"/>
      <c r="O2" s="77"/>
    </row>
    <row r="3" ht="4.5" customHeight="1" thickBot="1"/>
    <row r="4" spans="2:9" ht="4.5" customHeight="1">
      <c r="B4" s="21"/>
      <c r="C4" s="22"/>
      <c r="D4" s="22"/>
      <c r="E4" s="22"/>
      <c r="F4" s="22"/>
      <c r="G4" s="22"/>
      <c r="H4" s="22"/>
      <c r="I4" s="23"/>
    </row>
    <row r="5" spans="2:9" ht="18.75">
      <c r="B5" s="24"/>
      <c r="C5" s="102" t="s">
        <v>74</v>
      </c>
      <c r="D5" s="102"/>
      <c r="E5" s="102"/>
      <c r="F5" s="102"/>
      <c r="G5" s="102"/>
      <c r="H5" s="102"/>
      <c r="I5" s="27"/>
    </row>
    <row r="6" spans="2:9" ht="3.75" customHeight="1">
      <c r="B6" s="24"/>
      <c r="C6" s="51"/>
      <c r="D6" s="51"/>
      <c r="E6" s="51"/>
      <c r="F6" s="51"/>
      <c r="G6" s="51"/>
      <c r="H6" s="51"/>
      <c r="I6" s="27"/>
    </row>
    <row r="7" spans="2:9" ht="15.75">
      <c r="B7" s="24"/>
      <c r="C7" s="103" t="s">
        <v>73</v>
      </c>
      <c r="D7" s="104"/>
      <c r="E7" s="104"/>
      <c r="F7" s="86">
        <v>0.2</v>
      </c>
      <c r="G7" s="80"/>
      <c r="H7" s="80"/>
      <c r="I7" s="64"/>
    </row>
    <row r="8" spans="2:9" ht="15.75">
      <c r="B8" s="24"/>
      <c r="C8" s="104" t="s">
        <v>2</v>
      </c>
      <c r="D8" s="104"/>
      <c r="E8" s="104"/>
      <c r="F8" s="86">
        <v>0.2</v>
      </c>
      <c r="G8" s="80"/>
      <c r="H8" s="80"/>
      <c r="I8" s="64"/>
    </row>
    <row r="9" spans="2:9" ht="15.75">
      <c r="B9" s="24"/>
      <c r="C9" s="104" t="s">
        <v>3</v>
      </c>
      <c r="D9" s="104"/>
      <c r="E9" s="104"/>
      <c r="F9" s="86">
        <v>0.2</v>
      </c>
      <c r="G9" s="80"/>
      <c r="H9" s="80"/>
      <c r="I9" s="64"/>
    </row>
    <row r="10" spans="2:9" ht="15.75">
      <c r="B10" s="24"/>
      <c r="C10" s="104" t="s">
        <v>4</v>
      </c>
      <c r="D10" s="104"/>
      <c r="E10" s="104"/>
      <c r="F10" s="86">
        <v>0</v>
      </c>
      <c r="G10" s="80"/>
      <c r="H10" s="80"/>
      <c r="I10" s="64"/>
    </row>
    <row r="11" spans="2:9" ht="15.75">
      <c r="B11" s="24"/>
      <c r="C11" s="104" t="s">
        <v>5</v>
      </c>
      <c r="D11" s="104"/>
      <c r="E11" s="104"/>
      <c r="F11" s="86">
        <v>0.4</v>
      </c>
      <c r="G11" s="80"/>
      <c r="H11" s="80"/>
      <c r="I11" s="64"/>
    </row>
    <row r="12" spans="2:9" ht="15.75">
      <c r="B12" s="24"/>
      <c r="C12" s="104" t="s">
        <v>22</v>
      </c>
      <c r="D12" s="104"/>
      <c r="E12" s="104"/>
      <c r="F12" s="86">
        <v>0</v>
      </c>
      <c r="G12" s="80"/>
      <c r="H12" s="80"/>
      <c r="I12" s="64"/>
    </row>
    <row r="13" spans="2:9" ht="3.75" customHeight="1">
      <c r="B13" s="24"/>
      <c r="C13" s="80"/>
      <c r="D13" s="80"/>
      <c r="E13" s="80"/>
      <c r="F13" s="81"/>
      <c r="G13" s="80"/>
      <c r="H13" s="80"/>
      <c r="I13" s="64"/>
    </row>
    <row r="14" spans="2:9" ht="15.75">
      <c r="B14" s="24"/>
      <c r="C14" s="79" t="s">
        <v>42</v>
      </c>
      <c r="D14" s="80"/>
      <c r="E14" s="80"/>
      <c r="F14" s="34">
        <f>SUM(F7:F12)</f>
        <v>1</v>
      </c>
      <c r="G14" s="50">
        <f>IF(F14=100%,"","Error: Total must be 100%")</f>
      </c>
      <c r="H14" s="80"/>
      <c r="I14" s="64"/>
    </row>
    <row r="15" spans="2:9" ht="4.5" customHeight="1" thickBot="1">
      <c r="B15" s="31"/>
      <c r="C15" s="32"/>
      <c r="D15" s="32"/>
      <c r="E15" s="32"/>
      <c r="F15" s="32"/>
      <c r="G15" s="32"/>
      <c r="H15" s="32"/>
      <c r="I15" s="33"/>
    </row>
    <row r="16" ht="27" customHeight="1" thickBot="1">
      <c r="E16" s="35" t="s">
        <v>65</v>
      </c>
    </row>
    <row r="17" spans="2:9" ht="6" customHeight="1">
      <c r="B17" s="21"/>
      <c r="C17" s="22"/>
      <c r="D17" s="22"/>
      <c r="E17" s="22"/>
      <c r="F17" s="22"/>
      <c r="G17" s="22"/>
      <c r="H17" s="22"/>
      <c r="I17" s="23"/>
    </row>
    <row r="18" spans="2:9" ht="18.75">
      <c r="B18" s="24"/>
      <c r="C18" s="102" t="s">
        <v>71</v>
      </c>
      <c r="D18" s="102"/>
      <c r="E18" s="102"/>
      <c r="F18" s="102"/>
      <c r="G18" s="102"/>
      <c r="H18" s="102"/>
      <c r="I18" s="27"/>
    </row>
    <row r="19" spans="2:9" ht="3.75" customHeight="1">
      <c r="B19" s="24"/>
      <c r="C19" s="103"/>
      <c r="D19" s="103"/>
      <c r="E19" s="103"/>
      <c r="F19" s="103"/>
      <c r="G19" s="103"/>
      <c r="H19" s="103"/>
      <c r="I19" s="27"/>
    </row>
    <row r="20" spans="2:9" ht="15" customHeight="1">
      <c r="B20" s="24"/>
      <c r="C20" s="99" t="s">
        <v>72</v>
      </c>
      <c r="D20" s="100"/>
      <c r="E20" s="100"/>
      <c r="F20" s="100"/>
      <c r="G20" s="100"/>
      <c r="H20" s="100"/>
      <c r="I20" s="27"/>
    </row>
    <row r="21" spans="2:9" ht="15">
      <c r="B21" s="24"/>
      <c r="C21" s="100"/>
      <c r="D21" s="100"/>
      <c r="E21" s="100"/>
      <c r="F21" s="100"/>
      <c r="G21" s="100"/>
      <c r="H21" s="100"/>
      <c r="I21" s="27"/>
    </row>
    <row r="22" spans="2:9" ht="15">
      <c r="B22" s="24"/>
      <c r="C22" s="100"/>
      <c r="D22" s="100"/>
      <c r="E22" s="100"/>
      <c r="F22" s="100"/>
      <c r="G22" s="100"/>
      <c r="H22" s="100"/>
      <c r="I22" s="27"/>
    </row>
    <row r="23" spans="2:9" ht="3.75" customHeight="1">
      <c r="B23" s="24"/>
      <c r="C23" s="100"/>
      <c r="D23" s="100"/>
      <c r="E23" s="100"/>
      <c r="F23" s="100"/>
      <c r="G23" s="100"/>
      <c r="H23" s="100"/>
      <c r="I23" s="27"/>
    </row>
    <row r="24" spans="2:9" ht="15">
      <c r="B24" s="24"/>
      <c r="C24" s="100"/>
      <c r="D24" s="100"/>
      <c r="E24" s="100"/>
      <c r="F24" s="100"/>
      <c r="G24" s="100"/>
      <c r="H24" s="100"/>
      <c r="I24" s="27"/>
    </row>
    <row r="25" spans="2:9" ht="15">
      <c r="B25" s="24"/>
      <c r="C25" s="100"/>
      <c r="D25" s="100"/>
      <c r="E25" s="100"/>
      <c r="F25" s="100"/>
      <c r="G25" s="100"/>
      <c r="H25" s="100"/>
      <c r="I25" s="27"/>
    </row>
    <row r="26" spans="2:9" ht="15">
      <c r="B26" s="24"/>
      <c r="C26" s="100"/>
      <c r="D26" s="100"/>
      <c r="E26" s="100"/>
      <c r="F26" s="100"/>
      <c r="G26" s="100"/>
      <c r="H26" s="100"/>
      <c r="I26" s="27"/>
    </row>
    <row r="27" spans="2:9" ht="3.75" customHeight="1">
      <c r="B27" s="24"/>
      <c r="C27" s="100"/>
      <c r="D27" s="100"/>
      <c r="E27" s="100"/>
      <c r="F27" s="100"/>
      <c r="G27" s="100"/>
      <c r="H27" s="100"/>
      <c r="I27" s="27"/>
    </row>
    <row r="28" spans="2:9" ht="15">
      <c r="B28" s="24"/>
      <c r="C28" s="100"/>
      <c r="D28" s="100"/>
      <c r="E28" s="100"/>
      <c r="F28" s="100"/>
      <c r="G28" s="100"/>
      <c r="H28" s="100"/>
      <c r="I28" s="27"/>
    </row>
    <row r="29" spans="2:9" ht="15">
      <c r="B29" s="24"/>
      <c r="C29" s="100"/>
      <c r="D29" s="100"/>
      <c r="E29" s="100"/>
      <c r="F29" s="100"/>
      <c r="G29" s="100"/>
      <c r="H29" s="100"/>
      <c r="I29" s="27"/>
    </row>
    <row r="30" spans="2:9" ht="15">
      <c r="B30" s="24"/>
      <c r="C30" s="100"/>
      <c r="D30" s="100"/>
      <c r="E30" s="100"/>
      <c r="F30" s="100"/>
      <c r="G30" s="100"/>
      <c r="H30" s="100"/>
      <c r="I30" s="27"/>
    </row>
    <row r="31" spans="2:9" ht="3.75" customHeight="1">
      <c r="B31" s="24"/>
      <c r="C31" s="100"/>
      <c r="D31" s="100"/>
      <c r="E31" s="100"/>
      <c r="F31" s="100"/>
      <c r="G31" s="100"/>
      <c r="H31" s="100"/>
      <c r="I31" s="27"/>
    </row>
    <row r="32" spans="2:9" ht="15">
      <c r="B32" s="24"/>
      <c r="C32" s="100"/>
      <c r="D32" s="100"/>
      <c r="E32" s="100"/>
      <c r="F32" s="100"/>
      <c r="G32" s="100"/>
      <c r="H32" s="100"/>
      <c r="I32" s="27"/>
    </row>
    <row r="33" spans="2:9" ht="15">
      <c r="B33" s="24"/>
      <c r="C33" s="100"/>
      <c r="D33" s="100"/>
      <c r="E33" s="100"/>
      <c r="F33" s="100"/>
      <c r="G33" s="100"/>
      <c r="H33" s="100"/>
      <c r="I33" s="27"/>
    </row>
    <row r="34" spans="2:9" ht="15">
      <c r="B34" s="24"/>
      <c r="C34" s="100"/>
      <c r="D34" s="100"/>
      <c r="E34" s="100"/>
      <c r="F34" s="100"/>
      <c r="G34" s="100"/>
      <c r="H34" s="100"/>
      <c r="I34" s="27"/>
    </row>
    <row r="35" spans="2:9" ht="7.5" customHeight="1">
      <c r="B35" s="24"/>
      <c r="C35" s="100"/>
      <c r="D35" s="100"/>
      <c r="E35" s="100"/>
      <c r="F35" s="100"/>
      <c r="G35" s="100"/>
      <c r="H35" s="100"/>
      <c r="I35" s="27"/>
    </row>
    <row r="36" spans="2:9" s="55" customFormat="1" ht="15.75">
      <c r="B36" s="62"/>
      <c r="C36" s="82" t="s">
        <v>6</v>
      </c>
      <c r="D36" s="83"/>
      <c r="E36" s="84"/>
      <c r="F36" s="87">
        <v>0.005</v>
      </c>
      <c r="G36" s="83"/>
      <c r="H36" s="83"/>
      <c r="I36" s="64"/>
    </row>
    <row r="37" spans="2:9" ht="10.5" customHeight="1" thickBot="1">
      <c r="B37" s="31"/>
      <c r="C37" s="37"/>
      <c r="D37" s="37"/>
      <c r="E37" s="38"/>
      <c r="F37" s="37"/>
      <c r="G37" s="37"/>
      <c r="H37" s="37"/>
      <c r="I37" s="33"/>
    </row>
    <row r="38" ht="28.5" customHeight="1" thickBot="1">
      <c r="E38" s="35" t="s">
        <v>65</v>
      </c>
    </row>
    <row r="39" spans="2:13" ht="5.25" customHeight="1">
      <c r="B39" s="21"/>
      <c r="C39" s="22"/>
      <c r="D39" s="39"/>
      <c r="E39" s="40"/>
      <c r="F39" s="39"/>
      <c r="G39" s="39"/>
      <c r="H39" s="41"/>
      <c r="I39" s="22"/>
      <c r="J39" s="22"/>
      <c r="K39" s="22"/>
      <c r="L39" s="22"/>
      <c r="M39" s="23"/>
    </row>
    <row r="40" spans="2:13" ht="18.75">
      <c r="B40" s="42"/>
      <c r="C40" s="85" t="s">
        <v>7</v>
      </c>
      <c r="D40" s="36"/>
      <c r="E40" s="30"/>
      <c r="F40" s="36"/>
      <c r="G40" s="36"/>
      <c r="H40" s="36"/>
      <c r="I40" s="36"/>
      <c r="J40" s="36"/>
      <c r="K40" s="36"/>
      <c r="L40" s="36"/>
      <c r="M40" s="27"/>
    </row>
    <row r="41" spans="2:13" ht="6" customHeight="1">
      <c r="B41" s="24"/>
      <c r="C41" s="43"/>
      <c r="D41" s="26"/>
      <c r="E41" s="44"/>
      <c r="F41" s="26"/>
      <c r="G41" s="26"/>
      <c r="H41" s="26"/>
      <c r="I41" s="26"/>
      <c r="J41" s="26"/>
      <c r="K41" s="26"/>
      <c r="L41" s="26"/>
      <c r="M41" s="27"/>
    </row>
    <row r="42" spans="2:13" ht="15">
      <c r="B42" s="24"/>
      <c r="C42" s="45">
        <v>2002</v>
      </c>
      <c r="D42" s="45">
        <v>2003</v>
      </c>
      <c r="E42" s="45">
        <v>2004</v>
      </c>
      <c r="F42" s="45">
        <v>2005</v>
      </c>
      <c r="G42" s="45">
        <v>2006</v>
      </c>
      <c r="H42" s="45">
        <v>2007</v>
      </c>
      <c r="I42" s="45">
        <v>2008</v>
      </c>
      <c r="J42" s="45">
        <v>2009</v>
      </c>
      <c r="K42" s="45">
        <v>2010</v>
      </c>
      <c r="L42" s="45">
        <v>2011</v>
      </c>
      <c r="M42" s="27"/>
    </row>
    <row r="43" spans="2:13" ht="15">
      <c r="B43" s="24"/>
      <c r="C43" s="88"/>
      <c r="D43" s="88"/>
      <c r="E43" s="88"/>
      <c r="F43" s="88"/>
      <c r="G43" s="88">
        <v>0.05</v>
      </c>
      <c r="H43" s="88">
        <v>0.12</v>
      </c>
      <c r="I43" s="88">
        <v>3</v>
      </c>
      <c r="J43" s="88">
        <v>0.14</v>
      </c>
      <c r="K43" s="88">
        <v>0.08</v>
      </c>
      <c r="L43" s="88">
        <v>0.02</v>
      </c>
      <c r="M43" s="27"/>
    </row>
    <row r="44" spans="2:13" ht="5.25" customHeight="1" thickBot="1">
      <c r="B44" s="31"/>
      <c r="C44" s="32"/>
      <c r="D44" s="32"/>
      <c r="E44" s="32"/>
      <c r="F44" s="32"/>
      <c r="G44" s="32"/>
      <c r="H44" s="32"/>
      <c r="I44" s="32"/>
      <c r="J44" s="32"/>
      <c r="K44" s="32"/>
      <c r="L44" s="32"/>
      <c r="M44" s="33"/>
    </row>
    <row r="46" spans="3:12" ht="15">
      <c r="C46" s="47" t="s">
        <v>8</v>
      </c>
      <c r="D46" s="46"/>
      <c r="E46" s="46"/>
      <c r="F46" s="46"/>
      <c r="G46" s="46"/>
      <c r="H46" s="46"/>
      <c r="I46" s="46"/>
      <c r="J46" s="46"/>
      <c r="K46" s="46"/>
      <c r="L46" s="46"/>
    </row>
    <row r="47" spans="3:12" ht="15">
      <c r="C47" s="47" t="s">
        <v>69</v>
      </c>
      <c r="D47" s="46"/>
      <c r="E47" s="46"/>
      <c r="F47" s="46"/>
      <c r="G47" s="46"/>
      <c r="H47" s="46"/>
      <c r="I47" s="46"/>
      <c r="J47" s="46"/>
      <c r="K47" s="46"/>
      <c r="L47" s="46"/>
    </row>
    <row r="48" ht="15">
      <c r="C48" s="47" t="s">
        <v>70</v>
      </c>
    </row>
  </sheetData>
  <sheetProtection/>
  <mergeCells count="11">
    <mergeCell ref="C20:H35"/>
    <mergeCell ref="A1:Z1"/>
    <mergeCell ref="C5:H5"/>
    <mergeCell ref="C18:H18"/>
    <mergeCell ref="C19:H19"/>
    <mergeCell ref="C7:E7"/>
    <mergeCell ref="C8:E8"/>
    <mergeCell ref="C9:E9"/>
    <mergeCell ref="C10:E10"/>
    <mergeCell ref="C11:E11"/>
    <mergeCell ref="C12:E12"/>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2" sqref="N22"/>
    </sheetView>
  </sheetViews>
  <sheetFormatPr defaultColWidth="8.851562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C1:AC36"/>
  <sheetViews>
    <sheetView zoomScalePageLayoutView="0" workbookViewId="0" topLeftCell="D1">
      <selection activeCell="AC20" sqref="AC20"/>
    </sheetView>
  </sheetViews>
  <sheetFormatPr defaultColWidth="8.8515625" defaultRowHeight="15"/>
  <cols>
    <col min="1" max="1" width="8.8515625" style="0" customWidth="1"/>
    <col min="2" max="2" width="1.421875" style="0" customWidth="1"/>
    <col min="3" max="3" width="41.8515625" style="0" bestFit="1" customWidth="1"/>
    <col min="4" max="4" width="18.28125" style="0" bestFit="1" customWidth="1"/>
    <col min="5" max="5" width="8.8515625" style="0" customWidth="1"/>
    <col min="6" max="6" width="10.421875" style="0" bestFit="1" customWidth="1"/>
    <col min="7" max="9" width="8.8515625" style="0" customWidth="1"/>
    <col min="10" max="10" width="9.8515625" style="0" bestFit="1" customWidth="1"/>
    <col min="11" max="13" width="8.8515625" style="0" customWidth="1"/>
    <col min="14" max="14" width="1.1484375" style="0" customWidth="1"/>
  </cols>
  <sheetData>
    <row r="1" spans="3:4" ht="15">
      <c r="C1" s="4" t="s">
        <v>16</v>
      </c>
      <c r="D1" s="2">
        <f>SUM(D3:D8)</f>
        <v>1</v>
      </c>
    </row>
    <row r="3" spans="3:4" ht="15">
      <c r="C3" t="s">
        <v>17</v>
      </c>
      <c r="D3" s="5">
        <f>'Benchmark Comparison'!F7</f>
        <v>0.2</v>
      </c>
    </row>
    <row r="4" spans="3:4" ht="15">
      <c r="C4" t="s">
        <v>18</v>
      </c>
      <c r="D4" s="5">
        <f>'Benchmark Comparison'!F8</f>
        <v>0.2</v>
      </c>
    </row>
    <row r="5" spans="3:4" ht="15">
      <c r="C5" t="s">
        <v>19</v>
      </c>
      <c r="D5" s="5">
        <f>'Benchmark Comparison'!F9</f>
        <v>0.2</v>
      </c>
    </row>
    <row r="6" spans="3:4" ht="15">
      <c r="C6" t="s">
        <v>20</v>
      </c>
      <c r="D6" s="5">
        <f>'Benchmark Comparison'!F10</f>
        <v>0</v>
      </c>
    </row>
    <row r="7" spans="3:4" ht="15">
      <c r="C7" t="s">
        <v>21</v>
      </c>
      <c r="D7" s="5">
        <f>'Benchmark Comparison'!F11</f>
        <v>0.4</v>
      </c>
    </row>
    <row r="8" spans="3:4" ht="15">
      <c r="C8" t="s">
        <v>22</v>
      </c>
      <c r="D8" s="5">
        <f>'Benchmark Comparison'!F12</f>
        <v>0</v>
      </c>
    </row>
    <row r="9" spans="4:19" ht="15">
      <c r="D9" s="7"/>
      <c r="S9" t="s">
        <v>57</v>
      </c>
    </row>
    <row r="11" spans="3:29" ht="15">
      <c r="C11" s="4" t="s">
        <v>48</v>
      </c>
      <c r="S11" s="18"/>
      <c r="T11" s="18" t="s">
        <v>52</v>
      </c>
      <c r="U11" s="18" t="s">
        <v>53</v>
      </c>
      <c r="V11" s="18" t="s">
        <v>54</v>
      </c>
      <c r="W11" s="18"/>
      <c r="X11" s="18" t="s">
        <v>55</v>
      </c>
      <c r="AA11" t="s">
        <v>52</v>
      </c>
      <c r="AB11" t="s">
        <v>64</v>
      </c>
      <c r="AC11" t="s">
        <v>54</v>
      </c>
    </row>
    <row r="12" spans="4:29" ht="15">
      <c r="D12" s="3">
        <v>2002</v>
      </c>
      <c r="E12" s="3">
        <v>2003</v>
      </c>
      <c r="F12" s="3">
        <v>2004</v>
      </c>
      <c r="G12" s="3">
        <v>2005</v>
      </c>
      <c r="H12" s="3">
        <v>2006</v>
      </c>
      <c r="I12" s="3">
        <v>2007</v>
      </c>
      <c r="J12" s="3">
        <v>2008</v>
      </c>
      <c r="K12" s="3">
        <v>2009</v>
      </c>
      <c r="L12" s="3">
        <v>2010</v>
      </c>
      <c r="M12" s="3">
        <v>2011</v>
      </c>
      <c r="S12" s="18">
        <v>2011</v>
      </c>
      <c r="T12" s="19">
        <f>IF(M25&lt;&gt;"",M25,"")</f>
        <v>0.02</v>
      </c>
      <c r="U12" s="19">
        <f>IF(M26&lt;&gt;"",M26,"")</f>
        <v>0.005800000000000004</v>
      </c>
      <c r="V12" s="19">
        <f>IF(M27&lt;&gt;"",M27,"")</f>
        <v>0.014199999999999997</v>
      </c>
      <c r="W12" s="18"/>
      <c r="X12" s="18">
        <f>M35</f>
        <v>6</v>
      </c>
      <c r="Z12">
        <v>2002</v>
      </c>
      <c r="AA12" s="1">
        <f>D25</f>
      </c>
      <c r="AB12" s="1">
        <f>D26</f>
      </c>
      <c r="AC12" s="1">
        <f>D27</f>
      </c>
    </row>
    <row r="13" spans="3:29" ht="15">
      <c r="C13" t="s">
        <v>28</v>
      </c>
      <c r="D13" s="12">
        <f>($D$3*'Calculation Sheet'!C3)+($D$4*'Calculation Sheet'!C4)+($D$5*'Calculation Sheet'!C5)+($D$6*'Calculation Sheet'!C6)+($D$7*'Calculation Sheet'!C7)+($D$8*'Calculation Sheet'!C8)</f>
        <v>-0.06860000000000001</v>
      </c>
      <c r="E13" s="12">
        <f>($D$3*'Calculation Sheet'!D3)+($D$4*'Calculation Sheet'!D4)+($D$5*'Calculation Sheet'!D5)+($D$6*'Calculation Sheet'!D6)+($D$7*'Calculation Sheet'!D7)+($D$8*'Calculation Sheet'!D8)</f>
        <v>0.1206</v>
      </c>
      <c r="F13" s="12">
        <f>($D$3*'Calculation Sheet'!E3)+($D$4*'Calculation Sheet'!E4)+($D$5*'Calculation Sheet'!E5)+($D$6*'Calculation Sheet'!E6)+($D$7*'Calculation Sheet'!E7)+($D$8*'Calculation Sheet'!E8)</f>
        <v>0.0868</v>
      </c>
      <c r="G13" s="12">
        <f>($D$3*'Calculation Sheet'!F3)+($D$4*'Calculation Sheet'!F4)+($D$5*'Calculation Sheet'!F5)+($D$6*'Calculation Sheet'!F6)+($D$7*'Calculation Sheet'!F7)+($D$8*'Calculation Sheet'!F8)</f>
        <v>0.0978</v>
      </c>
      <c r="H13" s="12">
        <f>($D$3*'Calculation Sheet'!G3)+($D$4*'Calculation Sheet'!G4)+($D$5*'Calculation Sheet'!G5)+($D$6*'Calculation Sheet'!G6)+($D$7*'Calculation Sheet'!G7)+($D$8*'Calculation Sheet'!G8)</f>
        <v>0.1372</v>
      </c>
      <c r="I13" s="12">
        <f>($D$3*'Calculation Sheet'!H3)+($D$4*'Calculation Sheet'!H4)+($D$5*'Calculation Sheet'!H5)+($D$6*'Calculation Sheet'!H6)+($D$7*'Calculation Sheet'!H7)+($D$8*'Calculation Sheet'!H8)</f>
        <v>0.0038000000000000013</v>
      </c>
      <c r="J13" s="12">
        <f>($D$3*'Calculation Sheet'!I3)+($D$4*'Calculation Sheet'!I4)+($D$5*'Calculation Sheet'!I5)+($D$6*'Calculation Sheet'!I6)+($D$7*'Calculation Sheet'!I7)+($D$8*'Calculation Sheet'!I8)</f>
        <v>-0.1456</v>
      </c>
      <c r="K13" s="12">
        <f>($D$3*'Calculation Sheet'!J3)+($D$4*'Calculation Sheet'!J4)+($D$5*'Calculation Sheet'!J5)+($D$6*'Calculation Sheet'!J6)+($D$7*'Calculation Sheet'!J7)+($D$8*'Calculation Sheet'!J8)</f>
        <v>0.1386</v>
      </c>
      <c r="L13" s="12">
        <f>($D$3*'Calculation Sheet'!K3)+($D$4*'Calculation Sheet'!K4)+($D$5*'Calculation Sheet'!K5)+($D$6*'Calculation Sheet'!K6)+($D$7*'Calculation Sheet'!K7)+($D$8*'Calculation Sheet'!K8)</f>
        <v>0.08460000000000001</v>
      </c>
      <c r="M13" s="12">
        <f>($D$3*'Calculation Sheet'!L3)+($D$4*'Calculation Sheet'!L4)+($D$5*'Calculation Sheet'!L5)+($D$6*'Calculation Sheet'!L6)+($D$7*'Calculation Sheet'!L7)+($D$8*'Calculation Sheet'!L8)</f>
        <v>0.010800000000000004</v>
      </c>
      <c r="S13" s="18">
        <v>2010</v>
      </c>
      <c r="T13" s="19">
        <f>IF(L25&lt;&gt;"",L25,"")</f>
        <v>0.08</v>
      </c>
      <c r="U13" s="19">
        <f>IF(L26&lt;&gt;"",L26,"")</f>
        <v>0.0796</v>
      </c>
      <c r="V13" s="19">
        <f>IF(L27&lt;&gt;"",L27,"")</f>
        <v>0.0003999999999999976</v>
      </c>
      <c r="W13" s="18"/>
      <c r="X13" s="18"/>
      <c r="Z13">
        <v>2003</v>
      </c>
      <c r="AA13" s="1">
        <f>E25</f>
      </c>
      <c r="AB13" s="1">
        <f>E26</f>
      </c>
      <c r="AC13" s="1">
        <f>E27</f>
      </c>
    </row>
    <row r="14" spans="3:29" ht="15">
      <c r="C14" t="s">
        <v>43</v>
      </c>
      <c r="D14" s="12">
        <f>D13-'Benchmark Comparison'!$F$36</f>
        <v>-0.07360000000000001</v>
      </c>
      <c r="E14" s="12">
        <f>E13-'Benchmark Comparison'!$F$36</f>
        <v>0.1156</v>
      </c>
      <c r="F14" s="12">
        <f>F13-'Benchmark Comparison'!$F$36</f>
        <v>0.0818</v>
      </c>
      <c r="G14" s="12">
        <f>G13-'Benchmark Comparison'!$F$36</f>
        <v>0.0928</v>
      </c>
      <c r="H14" s="12">
        <f>H13-'Benchmark Comparison'!$F$36</f>
        <v>0.13219999999999998</v>
      </c>
      <c r="I14" s="12">
        <f>I13-'Benchmark Comparison'!$F$36</f>
        <v>-0.0011999999999999988</v>
      </c>
      <c r="J14" s="12">
        <f>J13-'Benchmark Comparison'!$F$36</f>
        <v>-0.1506</v>
      </c>
      <c r="K14" s="12">
        <f>K13-'Benchmark Comparison'!$F$36</f>
        <v>0.1336</v>
      </c>
      <c r="L14" s="12">
        <f>L13-'Benchmark Comparison'!$F$36</f>
        <v>0.0796</v>
      </c>
      <c r="M14" s="12">
        <f>M13-'Benchmark Comparison'!$F$36</f>
        <v>0.005800000000000004</v>
      </c>
      <c r="S14" s="18">
        <v>2009</v>
      </c>
      <c r="T14" s="19">
        <f>IF(K25&lt;&gt;"",K25,"")</f>
        <v>0.14</v>
      </c>
      <c r="U14" s="19">
        <f>IF(K26&lt;&gt;"",K26,"")</f>
        <v>0.1336</v>
      </c>
      <c r="V14" s="19">
        <f>IF(K27&lt;&gt;"",K27,"")</f>
        <v>0.006400000000000017</v>
      </c>
      <c r="W14" s="18"/>
      <c r="X14" s="18"/>
      <c r="Z14">
        <v>2004</v>
      </c>
      <c r="AA14" s="1">
        <f>F25</f>
      </c>
      <c r="AB14" s="1">
        <f>F26</f>
      </c>
      <c r="AC14" s="1">
        <f>F27</f>
      </c>
    </row>
    <row r="15" spans="3:29" ht="15">
      <c r="C15" t="s">
        <v>46</v>
      </c>
      <c r="D15" s="12">
        <f>IF('Benchmark Comparison'!C43&lt;&gt;"",'Benchmark Comparison'!C43-'Benchmark Calculator'!D14,"")</f>
      </c>
      <c r="E15" s="12">
        <f>IF('Benchmark Comparison'!D43&lt;&gt;"",'Benchmark Comparison'!D43-'Benchmark Calculator'!E14,"")</f>
      </c>
      <c r="F15" s="12">
        <f>IF('Benchmark Comparison'!E43&lt;&gt;"",'Benchmark Comparison'!E43-'Benchmark Calculator'!F14,"")</f>
      </c>
      <c r="G15" s="12">
        <f>IF('Benchmark Comparison'!F43&lt;&gt;"",'Benchmark Comparison'!F43-'Benchmark Calculator'!G14,"")</f>
      </c>
      <c r="H15" s="12">
        <f>IF('Benchmark Comparison'!G43&lt;&gt;"",'Benchmark Comparison'!G43-'Benchmark Calculator'!H14,"")</f>
        <v>-0.08219999999999998</v>
      </c>
      <c r="I15" s="12">
        <f>IF('Benchmark Comparison'!H43&lt;&gt;"",'Benchmark Comparison'!H43-'Benchmark Calculator'!I14,"")</f>
        <v>0.12119999999999999</v>
      </c>
      <c r="J15" s="12">
        <f>IF('Benchmark Comparison'!I43&lt;&gt;"",'Benchmark Comparison'!I43-'Benchmark Calculator'!J14,"")</f>
        <v>3.1506</v>
      </c>
      <c r="K15" s="12">
        <f>IF('Benchmark Comparison'!J43&lt;&gt;"",'Benchmark Comparison'!J43-'Benchmark Calculator'!K14,"")</f>
        <v>0.006400000000000017</v>
      </c>
      <c r="L15" s="12">
        <f>IF('Benchmark Comparison'!K43&lt;&gt;"",'Benchmark Comparison'!K43-'Benchmark Calculator'!L14,"")</f>
        <v>0.0003999999999999976</v>
      </c>
      <c r="M15" s="12">
        <f>IF('Benchmark Comparison'!L43&lt;&gt;"",'Benchmark Comparison'!L43-'Benchmark Calculator'!M14,"")</f>
        <v>0.014199999999999997</v>
      </c>
      <c r="S15" s="18">
        <v>2008</v>
      </c>
      <c r="T15" s="19">
        <f>IF(J25&lt;&gt;"",J25,"")</f>
        <v>3</v>
      </c>
      <c r="U15" s="19">
        <f>IF(J26&lt;&gt;"",J26,"")</f>
        <v>-0.1506</v>
      </c>
      <c r="V15" s="19">
        <f>IF(J27&lt;&gt;"",J27,"")</f>
        <v>3.1506</v>
      </c>
      <c r="W15" s="18"/>
      <c r="X15" s="18"/>
      <c r="Z15">
        <v>2005</v>
      </c>
      <c r="AA15" s="1">
        <f>G25</f>
      </c>
      <c r="AB15" s="1">
        <f>G26</f>
      </c>
      <c r="AC15" s="1">
        <f>G27</f>
      </c>
    </row>
    <row r="16" spans="19:29" ht="15">
      <c r="S16" s="18">
        <v>2007</v>
      </c>
      <c r="T16" s="19">
        <f>IF(I25&lt;&gt;"",I25,"")</f>
        <v>0.12</v>
      </c>
      <c r="U16" s="19">
        <f>IF(I26&lt;&gt;"",I26,"")</f>
        <v>-0.0011999999999999988</v>
      </c>
      <c r="V16" s="19">
        <f>IF(I27&lt;&gt;"",I27,"")</f>
        <v>0.12119999999999999</v>
      </c>
      <c r="W16" s="18"/>
      <c r="X16" s="18"/>
      <c r="Z16">
        <v>2006</v>
      </c>
      <c r="AA16" s="1">
        <f>H25</f>
        <v>0.05</v>
      </c>
      <c r="AB16" s="1">
        <f>H26</f>
        <v>0.13219999999999998</v>
      </c>
      <c r="AC16" s="1">
        <f>H27</f>
        <v>-0.08219999999999998</v>
      </c>
    </row>
    <row r="17" spans="3:29" ht="15">
      <c r="C17" t="s">
        <v>23</v>
      </c>
      <c r="D17" t="s">
        <v>47</v>
      </c>
      <c r="F17" s="8" t="s">
        <v>45</v>
      </c>
      <c r="G17" s="8" t="s">
        <v>37</v>
      </c>
      <c r="H17" s="8" t="s">
        <v>40</v>
      </c>
      <c r="S17" s="18">
        <v>2006</v>
      </c>
      <c r="T17" s="19">
        <f>IF(H25&lt;&gt;"",H25,"")</f>
        <v>0.05</v>
      </c>
      <c r="U17" s="19">
        <f>IF(H26&lt;&gt;"",H26,"")</f>
        <v>0.13219999999999998</v>
      </c>
      <c r="V17" s="19">
        <f>IF(H27&lt;&gt;"",H27,"")</f>
        <v>-0.08219999999999998</v>
      </c>
      <c r="W17" s="18"/>
      <c r="X17" s="18"/>
      <c r="Z17">
        <v>2007</v>
      </c>
      <c r="AA17" s="1">
        <f>I25</f>
        <v>0.12</v>
      </c>
      <c r="AB17" s="1">
        <f>I26</f>
        <v>-0.0011999999999999988</v>
      </c>
      <c r="AC17" s="1">
        <f>I27</f>
        <v>0.12119999999999999</v>
      </c>
    </row>
    <row r="18" spans="3:29" ht="15">
      <c r="C18" t="s">
        <v>24</v>
      </c>
      <c r="D18" s="1">
        <f>('Calculation Sheet'!L11/'Calculation Sheet'!K11)^(1/1)-1</f>
        <v>0.010800000000000143</v>
      </c>
      <c r="F18" s="13">
        <f>('Calculation Sheet'!L14/'Calculation Sheet'!K14)^(1/1)-1</f>
        <v>0.005800000000000027</v>
      </c>
      <c r="G18" s="9">
        <f>'Calculation Sheet'!C19</f>
        <v>0.020000000000000018</v>
      </c>
      <c r="H18" s="9">
        <f>G18-F18</f>
        <v>0.01419999999999999</v>
      </c>
      <c r="S18" s="18">
        <v>2005</v>
      </c>
      <c r="T18" s="19">
        <f>IF(G25&lt;&gt;"",G25,"")</f>
      </c>
      <c r="U18" s="19">
        <f>IF(G26&lt;&gt;"",G26,"")</f>
      </c>
      <c r="V18" s="19">
        <f>IF(G27&lt;&gt;"",G27,"")</f>
      </c>
      <c r="W18" s="18"/>
      <c r="X18" s="18"/>
      <c r="Z18">
        <v>2008</v>
      </c>
      <c r="AA18" s="1">
        <f>J25</f>
        <v>3</v>
      </c>
      <c r="AB18" s="1">
        <f>J26</f>
        <v>-0.1506</v>
      </c>
      <c r="AC18" s="1">
        <f>J27</f>
        <v>3.1506</v>
      </c>
    </row>
    <row r="19" spans="3:29" ht="15">
      <c r="C19" t="s">
        <v>27</v>
      </c>
      <c r="D19" s="1">
        <f>('Calculation Sheet'!L11/'Calculation Sheet'!I11)^(1/3)-1</f>
        <v>0.07671807649943752</v>
      </c>
      <c r="F19" s="13">
        <f>('Calculation Sheet'!L14/'Calculation Sheet'!I14)^(1/3)-1</f>
        <v>0.07171205244216972</v>
      </c>
      <c r="G19" s="9">
        <f>'Calculation Sheet'!C20</f>
        <v>0.07888774380634</v>
      </c>
      <c r="H19" s="9">
        <f>G19-F19</f>
        <v>0.007175691364170289</v>
      </c>
      <c r="M19" s="1"/>
      <c r="S19" s="18">
        <v>2004</v>
      </c>
      <c r="T19" s="19">
        <f>IF(F25&lt;&gt;"",F25,"")</f>
      </c>
      <c r="U19" s="19">
        <f>IF(F26&lt;&gt;"",F26,"")</f>
      </c>
      <c r="V19" s="19">
        <f>IF(F27&lt;&gt;"",F27,"")</f>
      </c>
      <c r="W19" s="18"/>
      <c r="X19" s="18"/>
      <c r="Z19">
        <v>2009</v>
      </c>
      <c r="AA19" s="1">
        <f>K25</f>
        <v>0.14</v>
      </c>
      <c r="AB19" s="1">
        <f>K26</f>
        <v>0.1336</v>
      </c>
      <c r="AC19" s="1">
        <f>K27</f>
        <v>0.006400000000000017</v>
      </c>
    </row>
    <row r="20" spans="3:28" ht="15">
      <c r="C20" t="s">
        <v>25</v>
      </c>
      <c r="D20" s="1">
        <f>('Calculation Sheet'!L11/'Calculation Sheet'!G11)^(1/5)-1</f>
        <v>0.013731376512364113</v>
      </c>
      <c r="F20" s="13">
        <f>('Calculation Sheet'!L14/'Calculation Sheet'!G14)^(1/5)-1</f>
        <v>0.008706982092045346</v>
      </c>
      <c r="G20" s="9">
        <f>'Calculation Sheet'!C21</f>
        <v>0.41267206910298815</v>
      </c>
      <c r="H20" s="9">
        <f>G20-F20</f>
        <v>0.4039650870109428</v>
      </c>
      <c r="M20" s="1"/>
      <c r="S20" s="18">
        <v>2003</v>
      </c>
      <c r="T20" s="19">
        <f>IF(E25&lt;&gt;"",E25,"")</f>
      </c>
      <c r="U20" s="19">
        <f>IF(E26&lt;&gt;"",E26,"")</f>
      </c>
      <c r="V20" s="19">
        <f>IF(E27&lt;&gt;"",E27,"")</f>
      </c>
      <c r="W20" s="18"/>
      <c r="X20" s="18"/>
      <c r="Z20">
        <v>2010</v>
      </c>
      <c r="AA20" s="1">
        <f>L25</f>
        <v>0.08</v>
      </c>
      <c r="AB20" s="1">
        <f>L26</f>
        <v>0.0796</v>
      </c>
    </row>
    <row r="21" spans="3:28" ht="15">
      <c r="C21" t="s">
        <v>26</v>
      </c>
      <c r="D21" s="1">
        <f>('Calculation Sheet'!L11/'Calculation Sheet'!B11)^(1/10)-1</f>
        <v>0.04248808577963081</v>
      </c>
      <c r="F21" s="13">
        <f>('Calculation Sheet'!L14/'Calculation Sheet'!B14)^(1/10)-1</f>
        <v>0.03746702056992901</v>
      </c>
      <c r="G21" s="9" t="e">
        <f>'Calculation Sheet'!C22</f>
        <v>#VALUE!</v>
      </c>
      <c r="H21" s="9" t="e">
        <f>G21-F21</f>
        <v>#VALUE!</v>
      </c>
      <c r="M21" s="1"/>
      <c r="S21" s="18">
        <v>2002</v>
      </c>
      <c r="T21" s="19">
        <f>IF(D25&lt;&gt;"",D25,"")</f>
      </c>
      <c r="U21" s="19">
        <f>IF(D26&lt;&gt;"",D26,"")</f>
      </c>
      <c r="V21" s="19">
        <f>IF(D27&lt;&gt;"",D27,"")</f>
      </c>
      <c r="W21" s="18"/>
      <c r="X21" s="18"/>
      <c r="Z21">
        <v>2011</v>
      </c>
      <c r="AA21" s="1">
        <f>M25</f>
        <v>0.02</v>
      </c>
      <c r="AB21" s="1">
        <f>M26</f>
        <v>0.005800000000000004</v>
      </c>
    </row>
    <row r="24" spans="3:19" ht="15">
      <c r="C24" s="14"/>
      <c r="D24" s="14">
        <v>2002</v>
      </c>
      <c r="E24" s="14">
        <v>2003</v>
      </c>
      <c r="F24" s="14">
        <v>2004</v>
      </c>
      <c r="G24" s="14">
        <v>2005</v>
      </c>
      <c r="H24" s="14">
        <v>2006</v>
      </c>
      <c r="I24" s="14">
        <v>2007</v>
      </c>
      <c r="J24" s="14">
        <v>2008</v>
      </c>
      <c r="K24" s="14">
        <v>2009</v>
      </c>
      <c r="L24" s="14">
        <v>2010</v>
      </c>
      <c r="M24" s="14">
        <v>2011</v>
      </c>
      <c r="S24" t="s">
        <v>56</v>
      </c>
    </row>
    <row r="25" spans="3:13" ht="15">
      <c r="C25" s="14" t="s">
        <v>49</v>
      </c>
      <c r="D25" s="15">
        <f>IF('Benchmark Comparison'!C43&lt;&gt;"",'Benchmark Comparison'!C43,"")</f>
      </c>
      <c r="E25" s="15">
        <f>IF('Benchmark Comparison'!D43&lt;&gt;"",'Benchmark Comparison'!D43,"")</f>
      </c>
      <c r="F25" s="15">
        <f>IF('Benchmark Comparison'!E43&lt;&gt;"",'Benchmark Comparison'!E43,"")</f>
      </c>
      <c r="G25" s="15">
        <f>IF('Benchmark Comparison'!F43&lt;&gt;"",'Benchmark Comparison'!F43,"")</f>
      </c>
      <c r="H25" s="15">
        <f>IF('Benchmark Comparison'!G43&lt;&gt;"",'Benchmark Comparison'!G43,"")</f>
        <v>0.05</v>
      </c>
      <c r="I25" s="15">
        <f>IF('Benchmark Comparison'!H43&lt;&gt;"",'Benchmark Comparison'!H43,"")</f>
        <v>0.12</v>
      </c>
      <c r="J25" s="15">
        <f>IF('Benchmark Comparison'!I43&lt;&gt;"",'Benchmark Comparison'!I43,"")</f>
        <v>3</v>
      </c>
      <c r="K25" s="15">
        <f>IF('Benchmark Comparison'!J43&lt;&gt;"",'Benchmark Comparison'!J43,"")</f>
        <v>0.14</v>
      </c>
      <c r="L25" s="15">
        <f>IF('Benchmark Comparison'!K43&lt;&gt;"",'Benchmark Comparison'!K43,"")</f>
        <v>0.08</v>
      </c>
      <c r="M25" s="15">
        <f>IF('Benchmark Comparison'!L43&lt;&gt;"",'Benchmark Comparison'!L43,"")</f>
        <v>0.02</v>
      </c>
    </row>
    <row r="26" spans="3:24" ht="15">
      <c r="C26" s="16" t="s">
        <v>50</v>
      </c>
      <c r="D26" s="17">
        <f>IF('Benchmark Comparison'!C43&lt;&gt;"",'Benchmark Calculator'!D14,"")</f>
      </c>
      <c r="E26" s="17">
        <f>IF('Benchmark Comparison'!D43&lt;&gt;"",'Benchmark Calculator'!E14,"")</f>
      </c>
      <c r="F26" s="17">
        <f>IF('Benchmark Comparison'!E43&lt;&gt;"",'Benchmark Calculator'!F14,"")</f>
      </c>
      <c r="G26" s="17">
        <f>IF('Benchmark Comparison'!F43&lt;&gt;"",'Benchmark Calculator'!G14,"")</f>
      </c>
      <c r="H26" s="17">
        <f>IF('Benchmark Comparison'!G43&lt;&gt;"",'Benchmark Calculator'!H14,"")</f>
        <v>0.13219999999999998</v>
      </c>
      <c r="I26" s="17">
        <f>IF('Benchmark Comparison'!H43&lt;&gt;"",'Benchmark Calculator'!I14,"")</f>
        <v>-0.0011999999999999988</v>
      </c>
      <c r="J26" s="17">
        <f>IF('Benchmark Comparison'!I43&lt;&gt;"",'Benchmark Calculator'!J14,"")</f>
        <v>-0.1506</v>
      </c>
      <c r="K26" s="17">
        <f>IF('Benchmark Comparison'!J43&lt;&gt;"",'Benchmark Calculator'!K14,"")</f>
        <v>0.1336</v>
      </c>
      <c r="L26" s="17">
        <f>IF('Benchmark Comparison'!K43&lt;&gt;"",'Benchmark Calculator'!L14,"")</f>
        <v>0.0796</v>
      </c>
      <c r="M26" s="17">
        <f>IF('Benchmark Comparison'!L43&lt;&gt;"",'Benchmark Calculator'!M14,"")</f>
        <v>0.005800000000000004</v>
      </c>
      <c r="T26" t="s">
        <v>58</v>
      </c>
      <c r="U26" t="s">
        <v>59</v>
      </c>
      <c r="V26" t="s">
        <v>60</v>
      </c>
      <c r="X26" t="s">
        <v>55</v>
      </c>
    </row>
    <row r="27" spans="3:24" ht="15">
      <c r="C27" s="14" t="s">
        <v>40</v>
      </c>
      <c r="D27" s="15">
        <f>IF(D25&lt;&gt;"",D25-D26,"")</f>
      </c>
      <c r="E27" s="15">
        <f aca="true" t="shared" si="0" ref="E27:M27">IF(E25&lt;&gt;"",E25-E26,"")</f>
      </c>
      <c r="F27" s="15">
        <f t="shared" si="0"/>
      </c>
      <c r="G27" s="15">
        <f t="shared" si="0"/>
      </c>
      <c r="H27" s="15">
        <f t="shared" si="0"/>
        <v>-0.08219999999999998</v>
      </c>
      <c r="I27" s="15">
        <f t="shared" si="0"/>
        <v>0.12119999999999999</v>
      </c>
      <c r="J27" s="15">
        <f t="shared" si="0"/>
        <v>3.1506</v>
      </c>
      <c r="K27" s="15">
        <f t="shared" si="0"/>
        <v>0.006400000000000017</v>
      </c>
      <c r="L27" s="15">
        <f t="shared" si="0"/>
        <v>0.0003999999999999976</v>
      </c>
      <c r="M27" s="15">
        <f t="shared" si="0"/>
        <v>0.014199999999999997</v>
      </c>
      <c r="S27" t="s">
        <v>24</v>
      </c>
      <c r="T27" t="s">
        <v>63</v>
      </c>
      <c r="U27" t="s">
        <v>63</v>
      </c>
      <c r="V27" t="s">
        <v>63</v>
      </c>
      <c r="X27">
        <f>M36</f>
        <v>3</v>
      </c>
    </row>
    <row r="28" spans="3:22" ht="15">
      <c r="C28" t="s">
        <v>51</v>
      </c>
      <c r="S28" t="s">
        <v>27</v>
      </c>
      <c r="T28" t="s">
        <v>63</v>
      </c>
      <c r="U28" t="s">
        <v>63</v>
      </c>
      <c r="V28" t="s">
        <v>63</v>
      </c>
    </row>
    <row r="29" spans="19:22" ht="15">
      <c r="S29" t="s">
        <v>25</v>
      </c>
      <c r="T29" t="s">
        <v>63</v>
      </c>
      <c r="U29" t="s">
        <v>63</v>
      </c>
      <c r="V29" t="s">
        <v>63</v>
      </c>
    </row>
    <row r="30" spans="4:22" ht="15">
      <c r="D30">
        <v>2011</v>
      </c>
      <c r="E30">
        <v>2010</v>
      </c>
      <c r="F30">
        <v>2009</v>
      </c>
      <c r="G30">
        <v>2008</v>
      </c>
      <c r="H30">
        <v>2007</v>
      </c>
      <c r="I30">
        <v>2006</v>
      </c>
      <c r="J30">
        <v>2005</v>
      </c>
      <c r="K30">
        <v>2004</v>
      </c>
      <c r="L30">
        <v>2003</v>
      </c>
      <c r="M30">
        <v>2002</v>
      </c>
      <c r="S30" t="s">
        <v>26</v>
      </c>
      <c r="T30" t="s">
        <v>63</v>
      </c>
      <c r="U30" t="s">
        <v>63</v>
      </c>
      <c r="V30" t="s">
        <v>63</v>
      </c>
    </row>
    <row r="31" spans="3:13" ht="15">
      <c r="C31" t="s">
        <v>49</v>
      </c>
      <c r="D31" s="1">
        <f>M25</f>
        <v>0.02</v>
      </c>
      <c r="E31" s="1">
        <f>L25</f>
        <v>0.08</v>
      </c>
      <c r="F31" s="1">
        <f>K25</f>
        <v>0.14</v>
      </c>
      <c r="G31" s="1">
        <f>J25</f>
        <v>3</v>
      </c>
      <c r="H31" s="1">
        <f>I25</f>
        <v>0.12</v>
      </c>
      <c r="I31" s="1">
        <f>H25</f>
        <v>0.05</v>
      </c>
      <c r="J31" s="1">
        <f>G25</f>
      </c>
      <c r="K31" s="1">
        <f>F25</f>
      </c>
      <c r="L31" s="1">
        <f>E25</f>
      </c>
      <c r="M31" s="1">
        <f>D25</f>
      </c>
    </row>
    <row r="32" spans="3:13" ht="15">
      <c r="C32" t="s">
        <v>50</v>
      </c>
      <c r="D32" s="1">
        <f>M26</f>
        <v>0.005800000000000004</v>
      </c>
      <c r="E32" s="1">
        <f>L26</f>
        <v>0.0796</v>
      </c>
      <c r="F32" s="1">
        <f>K26</f>
        <v>0.1336</v>
      </c>
      <c r="G32" s="1">
        <f>J26</f>
        <v>-0.1506</v>
      </c>
      <c r="H32" s="1">
        <f>I26</f>
        <v>-0.0011999999999999988</v>
      </c>
      <c r="I32" s="1">
        <f>H26</f>
        <v>0.13219999999999998</v>
      </c>
      <c r="J32" s="1">
        <f>G26</f>
      </c>
      <c r="K32" s="1">
        <f>F26</f>
      </c>
      <c r="L32" s="1">
        <f>E26</f>
      </c>
      <c r="M32" s="1">
        <f>D26</f>
      </c>
    </row>
    <row r="33" spans="3:13" ht="15">
      <c r="C33" t="s">
        <v>40</v>
      </c>
      <c r="D33" s="1">
        <f>M27</f>
        <v>0.014199999999999997</v>
      </c>
      <c r="E33" s="1">
        <f>L27</f>
        <v>0.0003999999999999976</v>
      </c>
      <c r="F33" s="1">
        <f>K27</f>
        <v>0.006400000000000017</v>
      </c>
      <c r="G33" s="1">
        <f>J27</f>
        <v>3.1506</v>
      </c>
      <c r="H33" s="1">
        <f>I27</f>
        <v>0.12119999999999999</v>
      </c>
      <c r="I33" s="1">
        <f>H27</f>
        <v>-0.08219999999999998</v>
      </c>
      <c r="J33" s="1">
        <f>G27</f>
      </c>
      <c r="K33" s="1">
        <f>F27</f>
      </c>
      <c r="L33" s="1">
        <f>E27</f>
      </c>
      <c r="M33" s="1">
        <f>D27</f>
      </c>
    </row>
    <row r="35" spans="3:13" ht="15">
      <c r="C35" t="s">
        <v>61</v>
      </c>
      <c r="D35">
        <f>IF(D31&lt;&gt;"",1,0)</f>
        <v>1</v>
      </c>
      <c r="E35">
        <f>IF(E31&lt;&gt;"",D35+1,D35)</f>
        <v>2</v>
      </c>
      <c r="F35">
        <f aca="true" t="shared" si="1" ref="F35:M35">IF(F31&lt;&gt;"",E35+1,E35)</f>
        <v>3</v>
      </c>
      <c r="G35">
        <f t="shared" si="1"/>
        <v>4</v>
      </c>
      <c r="H35">
        <f t="shared" si="1"/>
        <v>5</v>
      </c>
      <c r="I35">
        <f t="shared" si="1"/>
        <v>6</v>
      </c>
      <c r="J35">
        <f t="shared" si="1"/>
        <v>6</v>
      </c>
      <c r="K35">
        <f t="shared" si="1"/>
        <v>6</v>
      </c>
      <c r="L35">
        <f t="shared" si="1"/>
        <v>6</v>
      </c>
      <c r="M35">
        <f t="shared" si="1"/>
        <v>6</v>
      </c>
    </row>
    <row r="36" spans="3:13" ht="15">
      <c r="C36" t="s">
        <v>62</v>
      </c>
      <c r="D36">
        <f>IF(D31&lt;&gt;"",1,1)</f>
        <v>1</v>
      </c>
      <c r="E36">
        <f>D36</f>
        <v>1</v>
      </c>
      <c r="F36">
        <f>IF(F31&lt;&gt;"",E36+1,E36)</f>
        <v>2</v>
      </c>
      <c r="G36">
        <f>F36</f>
        <v>2</v>
      </c>
      <c r="H36">
        <f>IF(H31&lt;&gt;"",G36+1,G36)</f>
        <v>3</v>
      </c>
      <c r="I36">
        <f>H36</f>
        <v>3</v>
      </c>
      <c r="J36">
        <f>I36</f>
        <v>3</v>
      </c>
      <c r="K36">
        <f>J36</f>
        <v>3</v>
      </c>
      <c r="L36">
        <f>K36</f>
        <v>3</v>
      </c>
      <c r="M36">
        <f>IF(M31&lt;&gt;"",L36+1,L36)</f>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131"/>
  <sheetViews>
    <sheetView zoomScalePageLayoutView="0" workbookViewId="0" topLeftCell="A103">
      <selection activeCell="Q23" sqref="Q23"/>
    </sheetView>
  </sheetViews>
  <sheetFormatPr defaultColWidth="8.8515625" defaultRowHeight="15"/>
  <cols>
    <col min="1" max="1" width="34.8515625" style="0" bestFit="1" customWidth="1"/>
    <col min="2" max="2" width="27.7109375" style="0" bestFit="1" customWidth="1"/>
  </cols>
  <sheetData>
    <row r="1" spans="2:12" ht="15">
      <c r="B1" t="s">
        <v>9</v>
      </c>
      <c r="C1">
        <v>2002</v>
      </c>
      <c r="D1">
        <v>2003</v>
      </c>
      <c r="E1">
        <v>2004</v>
      </c>
      <c r="F1">
        <v>2005</v>
      </c>
      <c r="G1">
        <v>2006</v>
      </c>
      <c r="H1">
        <v>2007</v>
      </c>
      <c r="I1">
        <v>2008</v>
      </c>
      <c r="J1">
        <v>2009</v>
      </c>
      <c r="K1">
        <v>2010</v>
      </c>
      <c r="L1">
        <v>2011</v>
      </c>
    </row>
    <row r="3" spans="2:12" ht="15">
      <c r="B3" t="s">
        <v>10</v>
      </c>
      <c r="C3" s="1">
        <v>-0.124</v>
      </c>
      <c r="D3" s="1">
        <v>0.267</v>
      </c>
      <c r="E3" s="1">
        <v>0.145</v>
      </c>
      <c r="F3" s="1">
        <v>0.241</v>
      </c>
      <c r="G3" s="1">
        <v>0.173</v>
      </c>
      <c r="H3" s="1">
        <v>0.098</v>
      </c>
      <c r="I3" s="1">
        <v>-0.33</v>
      </c>
      <c r="J3" s="1">
        <v>0.351</v>
      </c>
      <c r="K3" s="1">
        <v>0.176</v>
      </c>
      <c r="L3" s="1">
        <v>-0.087</v>
      </c>
    </row>
    <row r="4" spans="2:12" ht="15">
      <c r="B4" t="s">
        <v>11</v>
      </c>
      <c r="C4" s="1">
        <v>-0.228</v>
      </c>
      <c r="D4" s="1">
        <v>0.058</v>
      </c>
      <c r="E4" s="1">
        <v>0.028</v>
      </c>
      <c r="F4" s="1">
        <v>0.015</v>
      </c>
      <c r="G4" s="1">
        <v>0.16</v>
      </c>
      <c r="H4" s="1">
        <v>-0.103</v>
      </c>
      <c r="I4" s="1">
        <v>-0.226</v>
      </c>
      <c r="J4" s="1">
        <v>0.091</v>
      </c>
      <c r="K4" s="1">
        <v>0.089</v>
      </c>
      <c r="L4" s="1">
        <v>0.044</v>
      </c>
    </row>
    <row r="5" spans="2:12" ht="15">
      <c r="B5" t="s">
        <v>12</v>
      </c>
      <c r="C5" s="1">
        <v>-0.165</v>
      </c>
      <c r="D5" s="1">
        <v>0.144</v>
      </c>
      <c r="E5" s="1">
        <v>0.119</v>
      </c>
      <c r="F5" s="1">
        <v>0.103</v>
      </c>
      <c r="G5" s="1">
        <v>0.271</v>
      </c>
      <c r="H5" s="1">
        <v>-0.05</v>
      </c>
      <c r="I5" s="1">
        <v>-0.3</v>
      </c>
      <c r="J5" s="1">
        <v>0.143</v>
      </c>
      <c r="K5" s="1">
        <v>0.024</v>
      </c>
      <c r="L5" s="1">
        <v>-0.097</v>
      </c>
    </row>
    <row r="6" spans="2:12" ht="15">
      <c r="B6" t="s">
        <v>13</v>
      </c>
      <c r="C6" s="1">
        <v>-0.069</v>
      </c>
      <c r="D6" s="1">
        <v>0.284</v>
      </c>
      <c r="E6" s="1">
        <v>0.168</v>
      </c>
      <c r="F6" s="1">
        <v>0.302</v>
      </c>
      <c r="G6" s="1">
        <v>0.329</v>
      </c>
      <c r="H6" s="1">
        <v>0.189</v>
      </c>
      <c r="I6" s="1">
        <v>-0.425</v>
      </c>
      <c r="J6" s="1">
        <v>0.545</v>
      </c>
      <c r="K6" s="1">
        <v>0.128</v>
      </c>
      <c r="L6" s="1">
        <v>-0.163</v>
      </c>
    </row>
    <row r="7" spans="2:12" ht="15">
      <c r="B7" t="s">
        <v>14</v>
      </c>
      <c r="C7" s="1">
        <v>0.087</v>
      </c>
      <c r="D7" s="1">
        <v>0.067</v>
      </c>
      <c r="E7" s="1">
        <v>0.071</v>
      </c>
      <c r="F7" s="1">
        <v>0.065</v>
      </c>
      <c r="G7" s="1">
        <v>0.041</v>
      </c>
      <c r="H7" s="1">
        <v>0.037</v>
      </c>
      <c r="I7" s="1">
        <v>0.064</v>
      </c>
      <c r="J7" s="1">
        <v>0.054</v>
      </c>
      <c r="K7" s="1">
        <v>0.067</v>
      </c>
      <c r="L7" s="1">
        <v>0.097</v>
      </c>
    </row>
    <row r="8" spans="2:12" ht="15">
      <c r="B8" t="s">
        <v>15</v>
      </c>
      <c r="C8" s="1">
        <v>0.025</v>
      </c>
      <c r="D8" s="1">
        <v>0.029</v>
      </c>
      <c r="E8" s="1">
        <v>0.023</v>
      </c>
      <c r="F8" s="1">
        <v>0.026</v>
      </c>
      <c r="G8" s="1">
        <v>0.04</v>
      </c>
      <c r="H8" s="1">
        <v>0.043</v>
      </c>
      <c r="I8" s="1">
        <v>0.028</v>
      </c>
      <c r="J8" s="1">
        <v>0.005</v>
      </c>
      <c r="K8" s="1">
        <v>0.005</v>
      </c>
      <c r="L8" s="1">
        <v>0.009</v>
      </c>
    </row>
    <row r="11" spans="1:12" ht="15">
      <c r="A11" t="s">
        <v>30</v>
      </c>
      <c r="B11">
        <v>1</v>
      </c>
      <c r="C11" s="6">
        <f>B11+(B11*'Benchmark Calculator'!D13)</f>
        <v>0.9314</v>
      </c>
      <c r="D11" s="6">
        <f>C11+(C11*'Benchmark Calculator'!E13)</f>
        <v>1.04372684</v>
      </c>
      <c r="E11" s="6">
        <f>D11+(D11*'Benchmark Calculator'!F13)</f>
        <v>1.134322329712</v>
      </c>
      <c r="F11" s="6">
        <f>E11+(E11*'Benchmark Calculator'!G13)</f>
        <v>1.2452590535578336</v>
      </c>
      <c r="G11" s="6">
        <f>F11+(F11*'Benchmark Calculator'!H13)</f>
        <v>1.4161085957059685</v>
      </c>
      <c r="H11" s="6">
        <f>G11+(G11*'Benchmark Calculator'!I13)</f>
        <v>1.4214898083696512</v>
      </c>
      <c r="I11" s="6">
        <f>H11+(H11*'Benchmark Calculator'!J13)</f>
        <v>1.21452089227103</v>
      </c>
      <c r="J11" s="6">
        <f>I11+(I11*'Benchmark Calculator'!K13)</f>
        <v>1.3828534879397947</v>
      </c>
      <c r="K11" s="6">
        <f>J11+(J11*'Benchmark Calculator'!L13)</f>
        <v>1.4998428930195014</v>
      </c>
      <c r="L11" s="6">
        <f>K11+(K11*'Benchmark Calculator'!M13)</f>
        <v>1.516041196264112</v>
      </c>
    </row>
    <row r="12" spans="1:12" ht="15">
      <c r="A12" t="s">
        <v>31</v>
      </c>
      <c r="B12">
        <v>1</v>
      </c>
      <c r="C12" s="6">
        <f>B12+(B12*'Calculation Sheet'!D108)</f>
        <v>0.9264</v>
      </c>
      <c r="D12" s="6">
        <f>C12+(C12*'Calculation Sheet'!E108)</f>
        <v>1.03349184</v>
      </c>
      <c r="E12" s="6">
        <f>D12+(D12*'Calculation Sheet'!F108)</f>
        <v>1.118031472512</v>
      </c>
      <c r="F12" s="6">
        <f>E12+(E12*'Calculation Sheet'!G108)</f>
        <v>1.2217847931611137</v>
      </c>
      <c r="G12" s="6">
        <f>F12+(F12*'Calculation Sheet'!H108)</f>
        <v>1.3833047428170129</v>
      </c>
      <c r="H12" s="6">
        <f>G12+(G12*'Calculation Sheet'!I108)</f>
        <v>1.3816447771256324</v>
      </c>
      <c r="I12" s="6">
        <f>H12+(H12*'Calculation Sheet'!J108)</f>
        <v>1.1735690736905122</v>
      </c>
      <c r="J12" s="6">
        <f>I12+(I12*'Calculation Sheet'!K108)</f>
        <v>1.3303579019355647</v>
      </c>
      <c r="K12" s="6">
        <f>J12+(J12*'Calculation Sheet'!L108)</f>
        <v>1.4362543909296357</v>
      </c>
      <c r="L12" s="6">
        <f>K12+(K12*'Calculation Sheet'!M108)</f>
        <v>1.4445846663970277</v>
      </c>
    </row>
    <row r="13" spans="1:12" ht="15">
      <c r="A13" t="s">
        <v>32</v>
      </c>
      <c r="B13">
        <v>1</v>
      </c>
      <c r="C13" s="6">
        <f>B13+(B13*'Calculation Sheet'!D123)</f>
        <v>0.9164</v>
      </c>
      <c r="D13" s="6">
        <f>C13+(C13*'Calculation Sheet'!E123)</f>
        <v>1.01317184</v>
      </c>
      <c r="E13" s="6">
        <f>D13+(D13*'Calculation Sheet'!F123)</f>
        <v>1.085917578112</v>
      </c>
      <c r="F13" s="6">
        <f>E13+(E13*'Calculation Sheet'!G123)</f>
        <v>1.1758315535796737</v>
      </c>
      <c r="G13" s="6">
        <f>F13+(F13*'Calculation Sheet'!H123)</f>
        <v>1.3195181694271099</v>
      </c>
      <c r="H13" s="6">
        <f>G13+(G13*'Calculation Sheet'!I123)</f>
        <v>1.3047395659295262</v>
      </c>
      <c r="I13" s="6">
        <f>H13+(H13*'Calculation Sheet'!J123)</f>
        <v>1.0951983916412442</v>
      </c>
      <c r="J13" s="6">
        <f>I13+(I13*'Calculation Sheet'!K123)</f>
        <v>1.230564912848102</v>
      </c>
      <c r="K13" s="6">
        <f>J13+(J13*'Calculation Sheet'!L123)</f>
        <v>1.3162122307823299</v>
      </c>
      <c r="L13" s="6">
        <f>K13+(K13*'Calculation Sheet'!M123)</f>
        <v>1.3106841394130442</v>
      </c>
    </row>
    <row r="14" spans="1:12" ht="15">
      <c r="A14" t="s">
        <v>44</v>
      </c>
      <c r="B14">
        <v>1</v>
      </c>
      <c r="C14" s="6">
        <f>B14+(B14*'Benchmark Calculator'!D14)</f>
        <v>0.9264</v>
      </c>
      <c r="D14" s="6">
        <f>C14+(C14*'Benchmark Calculator'!E14)</f>
        <v>1.03349184</v>
      </c>
      <c r="E14" s="6">
        <f>D14+(D14*'Benchmark Calculator'!F14)</f>
        <v>1.118031472512</v>
      </c>
      <c r="F14" s="6">
        <f>E14+(E14*'Benchmark Calculator'!G14)</f>
        <v>1.2217847931611137</v>
      </c>
      <c r="G14" s="6">
        <f>F14+(F14*'Benchmark Calculator'!H14)</f>
        <v>1.3833047428170129</v>
      </c>
      <c r="H14" s="6">
        <f>G14+(G14*'Benchmark Calculator'!I14)</f>
        <v>1.3816447771256324</v>
      </c>
      <c r="I14" s="6">
        <f>H14+(H14*'Benchmark Calculator'!J14)</f>
        <v>1.1735690736905122</v>
      </c>
      <c r="J14" s="6">
        <f>I14+(I14*'Benchmark Calculator'!K14)</f>
        <v>1.3303579019355647</v>
      </c>
      <c r="K14" s="6">
        <f>J14+(J14*'Benchmark Calculator'!L14)</f>
        <v>1.4362543909296357</v>
      </c>
      <c r="L14" s="6">
        <f>K14+(K14*'Benchmark Calculator'!M14)</f>
        <v>1.4445846663970277</v>
      </c>
    </row>
    <row r="15" ht="15">
      <c r="C15" s="6"/>
    </row>
    <row r="16" ht="15">
      <c r="C16" s="6"/>
    </row>
    <row r="17" spans="1:12" ht="15">
      <c r="A17" s="10" t="s">
        <v>37</v>
      </c>
      <c r="B17" s="11">
        <f>IF('Benchmark Comparison'!C43&lt;&gt;"",C17/(1+'Benchmark Comparison'!C43),"")</f>
      </c>
      <c r="C17" s="11">
        <f>IF('Benchmark Comparison'!D43&lt;&gt;"",D17/(1+'Benchmark Comparison'!D43),"")</f>
      </c>
      <c r="D17" s="11">
        <f>IF('Benchmark Comparison'!E43&lt;&gt;"",E17/(1+'Benchmark Comparison'!E43),"")</f>
      </c>
      <c r="E17" s="11">
        <f>IF('Benchmark Comparison'!F43&lt;&gt;"",F17/(1+'Benchmark Comparison'!F43),"")</f>
      </c>
      <c r="F17" s="11">
        <f>IF('Benchmark Comparison'!G43&lt;&gt;"",G17/(1+'Benchmark Comparison'!G43),"")</f>
        <v>0.16927932099848814</v>
      </c>
      <c r="G17" s="11">
        <f>IF('Benchmark Comparison'!H43&lt;&gt;"",H17/(1+'Benchmark Comparison'!H43),"")</f>
        <v>0.17774328704841255</v>
      </c>
      <c r="H17" s="11">
        <f>IF('Benchmark Comparison'!I43&lt;&gt;"",I17/(1+'Benchmark Comparison'!I43),"")</f>
        <v>0.19907248149422208</v>
      </c>
      <c r="I17" s="11">
        <f>IF('Benchmark Comparison'!J43&lt;&gt;"",J17/(1+'Benchmark Comparison'!J43),"")</f>
        <v>0.7962899259768883</v>
      </c>
      <c r="J17" s="11">
        <f>IF('Benchmark Comparison'!K43&lt;&gt;"",K17/(1+'Benchmark Comparison'!K43),"")</f>
        <v>0.9077705156136527</v>
      </c>
      <c r="K17" s="11">
        <f>IF('Benchmark Comparison'!L43&lt;&gt;"",L17/(1+'Benchmark Comparison'!L43),"")</f>
        <v>0.9803921568627451</v>
      </c>
      <c r="L17" s="11">
        <v>1</v>
      </c>
    </row>
    <row r="19" spans="1:3" ht="15">
      <c r="A19" s="10" t="s">
        <v>38</v>
      </c>
      <c r="B19" s="10" t="s">
        <v>24</v>
      </c>
      <c r="C19" s="12">
        <f>(L17/K17)^(1/1)-1</f>
        <v>0.020000000000000018</v>
      </c>
    </row>
    <row r="20" spans="1:3" ht="15">
      <c r="A20" s="10"/>
      <c r="B20" s="10" t="s">
        <v>27</v>
      </c>
      <c r="C20" s="12">
        <f>(L17/I17)^(1/3)-1</f>
        <v>0.07888774380634</v>
      </c>
    </row>
    <row r="21" spans="1:3" ht="15">
      <c r="A21" s="10"/>
      <c r="B21" s="10" t="s">
        <v>25</v>
      </c>
      <c r="C21" s="12">
        <f>(L17/G17)^(1/5)-1</f>
        <v>0.41267206910298815</v>
      </c>
    </row>
    <row r="22" spans="1:3" ht="15">
      <c r="A22" s="10"/>
      <c r="B22" s="10" t="s">
        <v>26</v>
      </c>
      <c r="C22" s="12" t="e">
        <f>(L17/B17)^(1/10)-1</f>
        <v>#VALUE!</v>
      </c>
    </row>
    <row r="29" ht="15">
      <c r="C29" s="2"/>
    </row>
    <row r="103" ht="15">
      <c r="M103" s="1"/>
    </row>
    <row r="104" spans="3:13" ht="18.75">
      <c r="C104" s="105" t="s">
        <v>33</v>
      </c>
      <c r="D104" s="106"/>
      <c r="E104" s="106"/>
      <c r="F104" s="106"/>
      <c r="G104" s="106"/>
      <c r="H104" s="106"/>
      <c r="I104" s="106"/>
      <c r="J104" s="106"/>
      <c r="K104" s="106"/>
      <c r="L104" s="106"/>
      <c r="M104" s="106"/>
    </row>
    <row r="105" ht="15">
      <c r="M105" s="1"/>
    </row>
    <row r="106" ht="15">
      <c r="C106" s="4" t="s">
        <v>29</v>
      </c>
    </row>
    <row r="107" spans="4:13" ht="15">
      <c r="D107" s="3">
        <v>2002</v>
      </c>
      <c r="E107" s="3">
        <v>2003</v>
      </c>
      <c r="F107" s="3">
        <v>2004</v>
      </c>
      <c r="G107" s="3">
        <v>2005</v>
      </c>
      <c r="H107" s="3">
        <v>2006</v>
      </c>
      <c r="I107" s="3">
        <v>2007</v>
      </c>
      <c r="J107" s="3">
        <v>2008</v>
      </c>
      <c r="K107" s="3">
        <v>2009</v>
      </c>
      <c r="L107" s="3">
        <v>2010</v>
      </c>
      <c r="M107" s="3">
        <v>2011</v>
      </c>
    </row>
    <row r="108" spans="3:13" ht="15">
      <c r="C108" t="s">
        <v>28</v>
      </c>
      <c r="D108" s="1">
        <f>'Benchmark Calculator'!D13-0.5%</f>
        <v>-0.07360000000000001</v>
      </c>
      <c r="E108" s="1">
        <f>'Benchmark Calculator'!E13-0.5%</f>
        <v>0.1156</v>
      </c>
      <c r="F108" s="1">
        <f>'Benchmark Calculator'!F13-0.5%</f>
        <v>0.0818</v>
      </c>
      <c r="G108" s="1">
        <f>'Benchmark Calculator'!G13-0.5%</f>
        <v>0.0928</v>
      </c>
      <c r="H108" s="1">
        <f>'Benchmark Calculator'!H13-0.5%</f>
        <v>0.13219999999999998</v>
      </c>
      <c r="I108" s="1">
        <f>'Benchmark Calculator'!I13-0.5%</f>
        <v>-0.0011999999999999988</v>
      </c>
      <c r="J108" s="1">
        <f>'Benchmark Calculator'!J13-0.5%</f>
        <v>-0.1506</v>
      </c>
      <c r="K108" s="1">
        <f>'Benchmark Calculator'!K13-0.5%</f>
        <v>0.1336</v>
      </c>
      <c r="L108" s="1">
        <f>'Benchmark Calculator'!L13-0.5%</f>
        <v>0.0796</v>
      </c>
      <c r="M108" s="1">
        <f>'Benchmark Calculator'!M13-0.5%</f>
        <v>0.005800000000000004</v>
      </c>
    </row>
    <row r="109" spans="3:13" ht="15">
      <c r="C109" t="s">
        <v>39</v>
      </c>
      <c r="D109" s="1">
        <f>'Benchmark Comparison'!C43</f>
        <v>0</v>
      </c>
      <c r="E109" s="1">
        <f>'Benchmark Comparison'!D43</f>
        <v>0</v>
      </c>
      <c r="F109" s="1">
        <f>'Benchmark Comparison'!E43</f>
        <v>0</v>
      </c>
      <c r="G109" s="1">
        <f>'Benchmark Comparison'!F43</f>
        <v>0</v>
      </c>
      <c r="H109" s="1">
        <f>'Benchmark Comparison'!G43</f>
        <v>0.05</v>
      </c>
      <c r="I109" s="1">
        <f>'Benchmark Comparison'!H43</f>
        <v>0.12</v>
      </c>
      <c r="J109" s="1">
        <f>'Benchmark Comparison'!I43</f>
        <v>3</v>
      </c>
      <c r="K109" s="1">
        <f>'Benchmark Comparison'!J43</f>
        <v>0.14</v>
      </c>
      <c r="L109" s="1">
        <f>'Benchmark Comparison'!K43</f>
        <v>0.08</v>
      </c>
      <c r="M109" s="1">
        <f>'Benchmark Comparison'!L43</f>
        <v>0.02</v>
      </c>
    </row>
    <row r="110" spans="3:13" ht="15">
      <c r="C110" t="s">
        <v>40</v>
      </c>
      <c r="D110" s="1">
        <f aca="true" t="shared" si="0" ref="D110:M110">D109-D108</f>
        <v>0.07360000000000001</v>
      </c>
      <c r="E110" s="1">
        <f t="shared" si="0"/>
        <v>-0.1156</v>
      </c>
      <c r="F110" s="1">
        <f t="shared" si="0"/>
        <v>-0.0818</v>
      </c>
      <c r="G110" s="1">
        <f t="shared" si="0"/>
        <v>-0.0928</v>
      </c>
      <c r="H110" s="1">
        <f t="shared" si="0"/>
        <v>-0.08219999999999998</v>
      </c>
      <c r="I110" s="1">
        <f t="shared" si="0"/>
        <v>0.12119999999999999</v>
      </c>
      <c r="J110" s="1">
        <f t="shared" si="0"/>
        <v>3.1506</v>
      </c>
      <c r="K110" s="1">
        <f t="shared" si="0"/>
        <v>0.006400000000000017</v>
      </c>
      <c r="L110" s="1">
        <f t="shared" si="0"/>
        <v>0.0003999999999999976</v>
      </c>
      <c r="M110" s="1">
        <f t="shared" si="0"/>
        <v>0.014199999999999997</v>
      </c>
    </row>
    <row r="111" spans="4:13" ht="15">
      <c r="D111" s="1"/>
      <c r="E111" s="1"/>
      <c r="F111" s="1"/>
      <c r="G111" s="1"/>
      <c r="H111" s="1"/>
      <c r="I111" s="1"/>
      <c r="J111" s="1"/>
      <c r="K111" s="1"/>
      <c r="L111" s="1"/>
      <c r="M111" s="1"/>
    </row>
    <row r="112" spans="3:6" ht="15">
      <c r="C112" t="s">
        <v>23</v>
      </c>
      <c r="D112" t="s">
        <v>41</v>
      </c>
      <c r="E112" t="s">
        <v>37</v>
      </c>
      <c r="F112" t="s">
        <v>40</v>
      </c>
    </row>
    <row r="113" spans="3:6" ht="15">
      <c r="C113" t="s">
        <v>24</v>
      </c>
      <c r="D113" s="1">
        <f>('Calculation Sheet'!L12/'Calculation Sheet'!K12)^(1/1)-1</f>
        <v>0.005800000000000027</v>
      </c>
      <c r="E113" s="1">
        <f>'Calculation Sheet'!C19</f>
        <v>0.020000000000000018</v>
      </c>
      <c r="F113" s="1">
        <f>E113-D113</f>
        <v>0.01419999999999999</v>
      </c>
    </row>
    <row r="114" spans="3:13" ht="15">
      <c r="C114" t="s">
        <v>27</v>
      </c>
      <c r="D114" s="1">
        <f>('Calculation Sheet'!L12/'Calculation Sheet'!I12)^(1/3)-1</f>
        <v>0.07171205244216972</v>
      </c>
      <c r="E114" s="1">
        <f>'Calculation Sheet'!C20</f>
        <v>0.07888774380634</v>
      </c>
      <c r="F114" s="1">
        <f>E114-D114</f>
        <v>0.007175691364170289</v>
      </c>
      <c r="M114" s="1"/>
    </row>
    <row r="115" spans="3:13" ht="15">
      <c r="C115" t="s">
        <v>25</v>
      </c>
      <c r="D115" s="1">
        <f>('Calculation Sheet'!L12/'Calculation Sheet'!G12)^(1/5)-1</f>
        <v>0.008706982092045346</v>
      </c>
      <c r="E115" s="1">
        <f>'Calculation Sheet'!C21</f>
        <v>0.41267206910298815</v>
      </c>
      <c r="F115" s="1">
        <f>E115-D115</f>
        <v>0.4039650870109428</v>
      </c>
      <c r="M115" s="1"/>
    </row>
    <row r="116" spans="3:13" ht="15">
      <c r="C116" t="s">
        <v>26</v>
      </c>
      <c r="D116" s="1">
        <f>('Calculation Sheet'!L12/'Calculation Sheet'!B12)^(1/10)-1</f>
        <v>0.03746702056992901</v>
      </c>
      <c r="E116" s="1" t="e">
        <f>'Calculation Sheet'!C22</f>
        <v>#VALUE!</v>
      </c>
      <c r="F116" s="1" t="e">
        <f>E116-D116</f>
        <v>#VALUE!</v>
      </c>
      <c r="M116" s="1"/>
    </row>
    <row r="119" spans="3:13" ht="18.75">
      <c r="C119" s="105" t="s">
        <v>34</v>
      </c>
      <c r="D119" s="106"/>
      <c r="E119" s="106"/>
      <c r="F119" s="106"/>
      <c r="G119" s="106"/>
      <c r="H119" s="106"/>
      <c r="I119" s="106"/>
      <c r="J119" s="106"/>
      <c r="K119" s="106"/>
      <c r="L119" s="106"/>
      <c r="M119" s="106"/>
    </row>
    <row r="121" ht="15">
      <c r="C121" s="4" t="s">
        <v>29</v>
      </c>
    </row>
    <row r="122" spans="4:13" ht="15">
      <c r="D122" s="3">
        <v>2002</v>
      </c>
      <c r="E122" s="3">
        <v>2003</v>
      </c>
      <c r="F122" s="3">
        <v>2004</v>
      </c>
      <c r="G122" s="3">
        <v>2005</v>
      </c>
      <c r="H122" s="3">
        <v>2006</v>
      </c>
      <c r="I122" s="3">
        <v>2007</v>
      </c>
      <c r="J122" s="3">
        <v>2008</v>
      </c>
      <c r="K122" s="3">
        <v>2009</v>
      </c>
      <c r="L122" s="3">
        <v>2010</v>
      </c>
      <c r="M122" s="3">
        <v>2011</v>
      </c>
    </row>
    <row r="123" spans="3:13" ht="15">
      <c r="C123" t="s">
        <v>28</v>
      </c>
      <c r="D123" s="1">
        <f>'Benchmark Calculator'!D13-1.5%</f>
        <v>-0.08360000000000001</v>
      </c>
      <c r="E123" s="1">
        <f>'Benchmark Calculator'!E13-1.5%</f>
        <v>0.1056</v>
      </c>
      <c r="F123" s="1">
        <f>'Benchmark Calculator'!F13-1.5%</f>
        <v>0.0718</v>
      </c>
      <c r="G123" s="1">
        <f>'Benchmark Calculator'!G13-1.5%</f>
        <v>0.0828</v>
      </c>
      <c r="H123" s="1">
        <f>'Benchmark Calculator'!H13-1.5%</f>
        <v>0.12219999999999999</v>
      </c>
      <c r="I123" s="1">
        <f>'Benchmark Calculator'!I13-1.5%</f>
        <v>-0.011199999999999998</v>
      </c>
      <c r="J123" s="1">
        <f>'Benchmark Calculator'!J13-1.5%</f>
        <v>-0.16060000000000002</v>
      </c>
      <c r="K123" s="1">
        <f>'Benchmark Calculator'!K13-1.5%</f>
        <v>0.1236</v>
      </c>
      <c r="L123" s="1">
        <f>'Benchmark Calculator'!L13-1.5%</f>
        <v>0.06960000000000001</v>
      </c>
      <c r="M123" s="1">
        <f>'Benchmark Calculator'!M13-1.5%</f>
        <v>-0.004199999999999995</v>
      </c>
    </row>
    <row r="124" spans="3:13" ht="15">
      <c r="C124" t="s">
        <v>39</v>
      </c>
      <c r="D124" s="1">
        <f aca="true" t="shared" si="1" ref="D124:M124">D109</f>
        <v>0</v>
      </c>
      <c r="E124" s="1">
        <f t="shared" si="1"/>
        <v>0</v>
      </c>
      <c r="F124" s="1">
        <f t="shared" si="1"/>
        <v>0</v>
      </c>
      <c r="G124" s="1">
        <f t="shared" si="1"/>
        <v>0</v>
      </c>
      <c r="H124" s="1">
        <f t="shared" si="1"/>
        <v>0.05</v>
      </c>
      <c r="I124" s="1">
        <f t="shared" si="1"/>
        <v>0.12</v>
      </c>
      <c r="J124" s="1">
        <f t="shared" si="1"/>
        <v>3</v>
      </c>
      <c r="K124" s="1">
        <f t="shared" si="1"/>
        <v>0.14</v>
      </c>
      <c r="L124" s="1">
        <f t="shared" si="1"/>
        <v>0.08</v>
      </c>
      <c r="M124" s="1">
        <f t="shared" si="1"/>
        <v>0.02</v>
      </c>
    </row>
    <row r="125" spans="3:13" ht="15">
      <c r="C125" t="s">
        <v>40</v>
      </c>
      <c r="D125" s="1">
        <f aca="true" t="shared" si="2" ref="D125:M125">D124-D123</f>
        <v>0.08360000000000001</v>
      </c>
      <c r="E125" s="1">
        <f t="shared" si="2"/>
        <v>-0.1056</v>
      </c>
      <c r="F125" s="1">
        <f t="shared" si="2"/>
        <v>-0.0718</v>
      </c>
      <c r="G125" s="1">
        <f t="shared" si="2"/>
        <v>-0.0828</v>
      </c>
      <c r="H125" s="1">
        <f t="shared" si="2"/>
        <v>-0.07219999999999999</v>
      </c>
      <c r="I125" s="1">
        <f t="shared" si="2"/>
        <v>0.13119999999999998</v>
      </c>
      <c r="J125" s="1">
        <f t="shared" si="2"/>
        <v>3.1606</v>
      </c>
      <c r="K125" s="1">
        <f t="shared" si="2"/>
        <v>0.016400000000000012</v>
      </c>
      <c r="L125" s="1">
        <f t="shared" si="2"/>
        <v>0.010399999999999993</v>
      </c>
      <c r="M125" s="1">
        <f t="shared" si="2"/>
        <v>0.024199999999999996</v>
      </c>
    </row>
    <row r="127" spans="3:6" ht="15">
      <c r="C127" t="s">
        <v>23</v>
      </c>
      <c r="D127" t="s">
        <v>41</v>
      </c>
      <c r="E127" t="s">
        <v>37</v>
      </c>
      <c r="F127" t="s">
        <v>40</v>
      </c>
    </row>
    <row r="128" spans="3:6" ht="15">
      <c r="C128" t="s">
        <v>24</v>
      </c>
      <c r="D128" s="1">
        <f>('Calculation Sheet'!L13/'Calculation Sheet'!K13)^(1/1)-1</f>
        <v>-0.0041999999999998705</v>
      </c>
      <c r="E128" s="1">
        <f>E113</f>
        <v>0.020000000000000018</v>
      </c>
      <c r="F128" s="1">
        <f>E128-D128</f>
        <v>0.02419999999999989</v>
      </c>
    </row>
    <row r="129" spans="3:13" ht="15">
      <c r="C129" t="s">
        <v>27</v>
      </c>
      <c r="D129" s="1">
        <f>('Calculation Sheet'!L13/'Calculation Sheet'!I13)^(1/3)-1</f>
        <v>0.06169983266452861</v>
      </c>
      <c r="E129" s="1">
        <f>E114</f>
        <v>0.07888774380634</v>
      </c>
      <c r="F129" s="1">
        <f>E129-D129</f>
        <v>0.017187911141811396</v>
      </c>
      <c r="M129" s="1"/>
    </row>
    <row r="130" spans="3:13" ht="15">
      <c r="C130" t="s">
        <v>25</v>
      </c>
      <c r="D130" s="1">
        <f>('Calculation Sheet'!L13/'Calculation Sheet'!G13)^(1/5)-1</f>
        <v>-0.0013425783505727207</v>
      </c>
      <c r="E130" s="1">
        <f>E115</f>
        <v>0.41267206910298815</v>
      </c>
      <c r="F130" s="1">
        <f>E130-D130</f>
        <v>0.41401464745356087</v>
      </c>
      <c r="M130" s="1"/>
    </row>
    <row r="131" spans="3:13" ht="15">
      <c r="C131" t="s">
        <v>26</v>
      </c>
      <c r="D131" s="1">
        <f>('Calculation Sheet'!L13/'Calculation Sheet'!B13)^(1/10)-1</f>
        <v>0.027424231947054123</v>
      </c>
      <c r="E131" s="1" t="e">
        <f>E116</f>
        <v>#VALUE!</v>
      </c>
      <c r="F131" s="1" t="e">
        <f>E131-D131</f>
        <v>#VALUE!</v>
      </c>
      <c r="M131" s="1"/>
    </row>
  </sheetData>
  <sheetProtection/>
  <mergeCells count="2">
    <mergeCell ref="C104:M104"/>
    <mergeCell ref="C119:M11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dcterms:created xsi:type="dcterms:W3CDTF">2012-02-21T22:00:14Z</dcterms:created>
  <dcterms:modified xsi:type="dcterms:W3CDTF">2012-05-02T18:22:08Z</dcterms:modified>
  <cp:category/>
  <cp:version/>
  <cp:contentType/>
  <cp:contentStatus/>
</cp:coreProperties>
</file>